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8" activeTab="12"/>
  </bookViews>
  <sheets>
    <sheet name="на 01.02.11" sheetId="1" r:id="rId1"/>
    <sheet name="на 01.03.11" sheetId="2" r:id="rId2"/>
    <sheet name="на 01.04.11" sheetId="3" r:id="rId3"/>
    <sheet name="на 01.05.2011" sheetId="4" r:id="rId4"/>
    <sheet name="на 01.06.11" sheetId="5" r:id="rId5"/>
    <sheet name="на 01.07.2011" sheetId="6" r:id="rId6"/>
    <sheet name="на 01.08.2011 " sheetId="7" r:id="rId7"/>
    <sheet name="на 01.09.2011" sheetId="8" r:id="rId8"/>
    <sheet name="на 01.10.2011" sheetId="9" r:id="rId9"/>
    <sheet name="на 01.11.2011" sheetId="10" r:id="rId10"/>
    <sheet name="на 01.12.2011" sheetId="11" r:id="rId11"/>
    <sheet name="1" sheetId="12" state="hidden" r:id="rId12"/>
    <sheet name="на 01.01.2012" sheetId="13" r:id="rId13"/>
    <sheet name="Лист1" sheetId="14" r:id="rId14"/>
  </sheets>
  <definedNames>
    <definedName name="_xlnm.Print_Area" localSheetId="5">'на 01.07.2011'!$A$1:$K$41</definedName>
    <definedName name="_xlnm.Print_Area" localSheetId="6">'на 01.08.2011 '!$A$1:$K$41</definedName>
    <definedName name="_xlnm.Print_Area" localSheetId="7">'на 01.09.2011'!$A$1:$K$41</definedName>
    <definedName name="_xlnm.Print_Area" localSheetId="8">'на 01.10.2011'!$A$1:$K$48</definedName>
    <definedName name="_xlnm.Print_Area" localSheetId="9">'на 01.11.2011'!$A$1:$K$48</definedName>
    <definedName name="_xlnm.Print_Area" localSheetId="10">'на 01.12.2011'!$A$1:$K$48</definedName>
  </definedNames>
  <calcPr fullCalcOnLoad="1"/>
</workbook>
</file>

<file path=xl/sharedStrings.xml><?xml version="1.0" encoding="utf-8"?>
<sst xmlns="http://schemas.openxmlformats.org/spreadsheetml/2006/main" count="1004" uniqueCount="175">
  <si>
    <t>тыс. руб.</t>
  </si>
  <si>
    <t>№</t>
  </si>
  <si>
    <t>УР</t>
  </si>
  <si>
    <t>РФ</t>
  </si>
  <si>
    <t>другие источники</t>
  </si>
  <si>
    <t>местный бюджет</t>
  </si>
  <si>
    <t>расход (кассовые)</t>
  </si>
  <si>
    <t>поступило</t>
  </si>
  <si>
    <t>итого</t>
  </si>
  <si>
    <t>-</t>
  </si>
  <si>
    <t>Наименование программы, чем утверждена</t>
  </si>
  <si>
    <t>(по данным структурных подразделений - исполнителей программ)</t>
  </si>
  <si>
    <t>"Развитие системы дополнительного образования детей на 2009-2011 годы", ПА от 24.02.2010 № 9/7</t>
  </si>
  <si>
    <t>"Молодежь города Глазова" на 2010-2013 годы, ПА № 9/5 от 19.02.2010</t>
  </si>
  <si>
    <t>"Памятники города Глазова - историческая и культурная ценность (2010-2012 г.г.)", ПА № 9/4 от 19.02.2010</t>
  </si>
  <si>
    <t>"Патриотическое воспитание молодежи города Глазова на 2010-2014 годы", ПА № 9/33 от 01.10.2009</t>
  </si>
  <si>
    <t>"Санитарная очистка территории города Глазова на 2010-2014 годы", ПА № 18/56 от 21.07.2009</t>
  </si>
  <si>
    <t xml:space="preserve">"Озеленение территории города Глазова на 2010-2014 годы", ПА № 9/23 от 10.08.2009 </t>
  </si>
  <si>
    <t>"Переселение граждан из аварийного жилищного фонда на территории города Глазова на 2010-2011 годы", ПА № 9/27 от 21.09.2009</t>
  </si>
  <si>
    <t>"Неотложные меры борьбы с туберкулезом в городе Глазове" на 2010-2012 годы, ПА № 9/32 от 01.10.2009</t>
  </si>
  <si>
    <t>"Профилактика всех видов химической зависимости в молодежной среде, предупреждение распространения заболевания, вызываемого вирусом иммунодефицита человека (ВИЧ-инфекции) в городе Глазове на 2010-2013 годы", ПА № 9/31 от 01.10.2009</t>
  </si>
  <si>
    <t>"Комплексная безопасность образовательного учреждения на 2010 - 2014 г.г.", ПА № 9/13 от 10.03.2010</t>
  </si>
  <si>
    <t>"Городская целевая программа социальной поддержки населения города Глазова на 2010-2011 годы", ПА № 9/3 от 18.02.2010</t>
  </si>
  <si>
    <t xml:space="preserve">"Предупреждение и ликвидация чрезвычайных ситуаций природного и техногенного характера и обеспечение первичных мер пожарной безопасности на 2010-2012 годы", ПА № 9/24 от 11.08.2009
</t>
  </si>
  <si>
    <t>"Профилактика нецензурной, ненормативной лексики на территории города Глазова на 2009-2011 годы", ПА № 9/16 от 15.05.2009</t>
  </si>
  <si>
    <t>"Искусственная почка" на 2010-2012 годы, ПА № 9/29 от 24.09.2009</t>
  </si>
  <si>
    <t>"Развитие донорства крови и ее компонентов" на 2010-2014 годы, ПА № 9/26 от 09.09.2009</t>
  </si>
  <si>
    <t>"Обеспечение жильем молодых семей города Глазова" на 2009-2010 годы, ПА № 9/13 от 21.04.2009</t>
  </si>
  <si>
    <t>"Безопасность дошкольного образовательного учреждения" на 2010-2012 годы, ПА № 9/38 от 01.10.2009</t>
  </si>
  <si>
    <t>"Детское и школьное питание в образовательных учреждениях города Глазова на 2010-2014 годы", ПА № 9/39 от 01.10.2009</t>
  </si>
  <si>
    <t>"Модернизация муниципальных библиотек города Глазова на 2010-2012 годы", ПА № 9/36 от 01.10.2009</t>
  </si>
  <si>
    <t>"Пожарная безопасность учреждений культуры города Глазова на 2010-2012 годы", ПА № 9/35 от 01.10.2009</t>
  </si>
  <si>
    <t>"Организация общегородской системы сбора и передачи данных  и объединенного диспетчерского пункта  для обеспечения централизованного сбора и передачи данных с коллективных (общедомовых) приборов учета на 2009 - 2011 годы", ПА № 9/30 от 01.10.2009</t>
  </si>
  <si>
    <t>"Здоровые дети - здоровое будущее" на 2010-2012 годы, ПА № 9/37 от 01.10.2009</t>
  </si>
  <si>
    <t>не требует финансирования из местного бюджета</t>
  </si>
  <si>
    <t>"Программа комплексного развития сетей водоснабжения и водоотведения, теплоснабжения, электроснабжения и газа коммунальной инфраструктуры города Глазова на 2010-2014 годы", Решение ГГД от 21.12.2009 № 831</t>
  </si>
  <si>
    <t>Внедрение системы управления городским пассажирским транспортом в МО "Город Глазов" на 2010-2014 годы, ПА № 9/21 от 30.04.2010</t>
  </si>
  <si>
    <t>Подпрограмма "Энергоэффективность в бюджетной сфере и жилищно-коммунальном хозяйстве муниципального образования "Город Глазов"  Удмуртской Республики на 2010-2014 годы" Республиканской целевой Программы "Энергоэффективнсоть в Удмуртской Республике на 2010, ПА № 9/9 от 01.03.2010</t>
  </si>
  <si>
    <t xml:space="preserve">Муниципальная адресная программа, предусматривающая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2009-2011 годы", ПА от 05.05.2009 № 17/35 </t>
  </si>
  <si>
    <t>"По усилению борьбы с преступностью, обеспечению общественной безопасности и профилактике правонарушений, терроризма и экстремизма в городе Глазове на 2010-2011 годы", ПА № 9/22 от 04.08.2009</t>
  </si>
  <si>
    <t>Финансирование городских целевых программ на 01.02.2011г.</t>
  </si>
  <si>
    <t>план на 2011 год с корректировкой</t>
  </si>
  <si>
    <t>Предельный объем финансирования</t>
  </si>
  <si>
    <t>"Организация системы телемедицинских и информационных коммуникаций лечебно-профилактических учреждений города на базе "Территориального телемедицинского центра МУЗ "Городская больница № 1" на 2011-2013 годы, ПА от 3009.2010 № 27/4</t>
  </si>
  <si>
    <t>"Развитие хоккея в городе Глазове на 2011-2012 годы", ПА  от 24.09.2010 № 9/32</t>
  </si>
  <si>
    <t>"Обеспечение населения города Глазова питьевой водой на 2011-2015 годы", ПА от 30.09.2010 № 9/34</t>
  </si>
  <si>
    <t>"Национально-культурное развитие города Глазова на 2011-2013 годы", ПА от 27.09.2010 № 9/33</t>
  </si>
  <si>
    <t>Исполнение плана</t>
  </si>
  <si>
    <t>"Неотложные меры по обеспечению врачебными кадрами учреждений здравоохранения в городе Глазове" на 2010-2013 годы,  ПА от 22.09.2009 № 9/28</t>
  </si>
  <si>
    <t>Финансирование городских целевых программ на 01.03.2011г.</t>
  </si>
  <si>
    <t>остаток ПОФ</t>
  </si>
  <si>
    <t>"Поддержка и развитие малого и среднего предпринимательства в городе Глазове на 2010-2012 годы", ПА № 9/30 от 27.08.2010</t>
  </si>
  <si>
    <t>(по данным структурных подразделений)                                    тыс. руб.</t>
  </si>
  <si>
    <t>Наименование программы</t>
  </si>
  <si>
    <t>Местный бюджет</t>
  </si>
  <si>
    <t>Бюджет УР</t>
  </si>
  <si>
    <t>Бюджет РФ</t>
  </si>
  <si>
    <t>израсх.</t>
  </si>
  <si>
    <t>Национальный Проект "Здоровье"</t>
  </si>
  <si>
    <t>Национальный календарь прививок</t>
  </si>
  <si>
    <t>Подпрограмма "Туберкулез" ФЦП "Предупреждение и борьба с социально-значимыми заболеваниями" (2007-2011 г.г.)</t>
  </si>
  <si>
    <t>Республиканская целевая программа "Дети Удмуртии"</t>
  </si>
  <si>
    <t xml:space="preserve">Ведомственная целевая программа "Предупреждение распространения в Удмуртской Республике заболевания, вызываемого вирусом иммунодефицита человека (ВИЧ-инфекции), "Анти-ВИЧ/СПИД" на 2009 - 2011 годы"  </t>
  </si>
  <si>
    <t>Республиканская целевая программа "Донорство"</t>
  </si>
  <si>
    <t>ИТОГО</t>
  </si>
  <si>
    <t>Финансирование республиканских и федеральных целевых программ на 01.03.2011</t>
  </si>
  <si>
    <t>Прочие источники</t>
  </si>
  <si>
    <t>Республиканская целевая программа  "Здоровье"</t>
  </si>
  <si>
    <t>Финансирование республиканских и федеральных целевых программ на 01.01.2011</t>
  </si>
  <si>
    <t>Республиканская целевая программа "Детское и школьное питание" на 2010-2014 годы</t>
  </si>
  <si>
    <t>фактически израсходовано</t>
  </si>
  <si>
    <t>Финансирование городских целевых программ на 01.04.2011г.</t>
  </si>
  <si>
    <r>
      <t>639,4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(по состоянию на 01.03.11)</t>
    </r>
  </si>
  <si>
    <r>
      <t xml:space="preserve">521,2 </t>
    </r>
    <r>
      <rPr>
        <b/>
        <sz val="10"/>
        <rFont val="Times New Roman"/>
        <family val="1"/>
      </rPr>
      <t>( по состоянию на 01.03.11)</t>
    </r>
  </si>
  <si>
    <t>Финансирование республиканских и федеральных целевых программ на 01.04.2011</t>
  </si>
  <si>
    <t>Ведомственная целевая программа "Природно-очаговые инфекции на 2010-2012 годы"</t>
  </si>
  <si>
    <t>Республиканская целевая программа "Профилактика и ликвидация заболевания бешенством в Удмуртской Республике на 2009-2013 годы"</t>
  </si>
  <si>
    <t>Финансирование городских целевых программ на 01.05.2011г.</t>
  </si>
  <si>
    <t>Финансирование республиканских и федеральных целевых программ на 01.05.2011</t>
  </si>
  <si>
    <t xml:space="preserve">Ведомственная целевая программа "Инфекции, передаваемые половым путем" 2009-2011 годы" </t>
  </si>
  <si>
    <r>
      <t>639,4</t>
    </r>
    <r>
      <rPr>
        <sz val="10"/>
        <color indexed="36"/>
        <rFont val="Times New Roman"/>
        <family val="1"/>
      </rPr>
      <t xml:space="preserve"> </t>
    </r>
    <r>
      <rPr>
        <b/>
        <sz val="10"/>
        <color indexed="36"/>
        <rFont val="Times New Roman"/>
        <family val="1"/>
      </rPr>
      <t>(по состоянию на 01.03.11)</t>
    </r>
  </si>
  <si>
    <r>
      <t xml:space="preserve">521,2 </t>
    </r>
    <r>
      <rPr>
        <b/>
        <sz val="10"/>
        <color indexed="36"/>
        <rFont val="Times New Roman"/>
        <family val="1"/>
      </rPr>
      <t>( по состоянию на 01.03.11)</t>
    </r>
  </si>
  <si>
    <t>Финансирование городских целевых программ на 01.06.2011г.</t>
  </si>
  <si>
    <t>Республиканская целевая программа "Гемодиализ"</t>
  </si>
  <si>
    <t>Финансирование республиканских и федеральных целевых программ на 01.06.2011</t>
  </si>
  <si>
    <t>Финансирование городских целевых программ на 01.07.2011г.</t>
  </si>
  <si>
    <t>"Развитие хоккея в городе Глазове на 2011-2012 годы", ПА № 9/32 от 24.09.2010</t>
  </si>
  <si>
    <t>"Неотложные меры по обеспечению врачебными кадрами учреждений здравоохранения в городе Глазове" на 2010-2013 годы, ПА № 9/28 от 22.09.2009</t>
  </si>
  <si>
    <t>"Неотложные меры борьбы с туберкулезом в городе Глазове" на 2010-2012 годы, ПА № 9/32 от 01.10.2008</t>
  </si>
  <si>
    <t>"Профилактика всех видов химической зависимости в молодежной среде, предупреждение распространения заболевания, вызываемого вирусом иммунодефицита человека (ВИЧ-инфекции) в городе Глазове на 2010-2013 годы", ПА № 9/31 от 01.10.2008</t>
  </si>
  <si>
    <t>"Здоровые дети - достойное будущее России" на 2010-2012 годы, ПА № 9/34 от 01.10.2009</t>
  </si>
  <si>
    <t xml:space="preserve">"Организация системы телемедицинских и информационных коммуникаций лечебно – профилактических учреждений города Глазова на базе "Территориального телемедицинского центра МУЗ "Городская больница № 1" на 2011-2013 годы", ПА № 27/4 от 30.09.2010 </t>
  </si>
  <si>
    <t>"Национально - культурное развитие города Глазова на 2011-2013 годы", ПА № 9/33 от 27.09.2010</t>
  </si>
  <si>
    <t>"Поддержка и развитие малого и среднего предпринимательства в городе Глазове на 2010-2011 годы", ПА № 9/19 от 02.07.2009</t>
  </si>
  <si>
    <t>"Муниципальная адресная программа по проведению капитального ремонта мноквартирных домов и созданию условий для управления многоквартирными домами в МО «Город Глазов» на 2011 год"</t>
  </si>
  <si>
    <t>«Муниципальная адресная программа, предусматривающая поэтапный переход на отпуск ресурсов (тепловой энергии, горячей и холодной воды, электрической энергии, газа) потребителям в соответствии с показателями коллективных (общедомовых) приборов учета потребления таких ресурсов на 2009-2011 годы».</t>
  </si>
  <si>
    <t>"Обеспечение населения города Глазова питьевой водой на 2011-2015 годы", ПА № 9/34 от 30.09.2010</t>
  </si>
  <si>
    <t>Информация подготовлена управлением экономики и развития города Администрации города Глазова на основании отчетов отраслевых и функциональных органов Администрации города Глазова - ответственных исполнителей Программ.</t>
  </si>
  <si>
    <t>Финансирование городских целевых программ на 01.08.2011г.</t>
  </si>
  <si>
    <t>информация предоставляется ежеквартально</t>
  </si>
  <si>
    <t>Финансирование городских целевых программ на 01.09.2011г.</t>
  </si>
  <si>
    <t>Финансирование городских целевых программ на 01.10.2011г.</t>
  </si>
  <si>
    <t>"Развитие экспериментальной деятельности в образовательных учреждениях города Глазова на 2009-2011 годы", ПА от 01.03.2010 № 9/10</t>
  </si>
  <si>
    <t>"Активное долголетие" на 2010 - 2011 годы</t>
  </si>
  <si>
    <t>"Внедрение системы управления городским пассажирским транспортом в МО "Город Глазов" на 2010-2014 годы, ПА № 9/21 от 30.04.2010</t>
  </si>
  <si>
    <t>"Повышение эффективности муниципального управления на основе информационных технологий" на 2011-2015 годы</t>
  </si>
  <si>
    <t>мероприятия программы не требуют финансирования в 2011 году</t>
  </si>
  <si>
    <t>Всего привлеченные средства</t>
  </si>
  <si>
    <t>январь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</si>
  <si>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</si>
  <si>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</si>
  <si>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</si>
  <si>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</si>
  <si>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</si>
  <si>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</si>
  <si>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</si>
  <si>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</si>
  <si>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</si>
  <si>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Финансирование городских целевых программ на 01.11.2011г.</t>
  </si>
  <si>
    <t>* информация по состоянию на 01.10.2011</t>
  </si>
  <si>
    <t>500,0*</t>
  </si>
  <si>
    <t>64654,2*</t>
  </si>
  <si>
    <t>0*</t>
  </si>
  <si>
    <t>1270,3*</t>
  </si>
  <si>
    <t>181,7*</t>
  </si>
  <si>
    <t>452,8*</t>
  </si>
  <si>
    <t>629,3*</t>
  </si>
  <si>
    <t>2,82*</t>
  </si>
  <si>
    <t>28*</t>
  </si>
  <si>
    <t>963,2*</t>
  </si>
  <si>
    <t>5153,0*</t>
  </si>
  <si>
    <t>901,5*</t>
  </si>
  <si>
    <t>4164,0*</t>
  </si>
  <si>
    <t>3995*</t>
  </si>
  <si>
    <t>10007,6*</t>
  </si>
  <si>
    <t>1567,5*</t>
  </si>
  <si>
    <t>837*</t>
  </si>
  <si>
    <t>2263*</t>
  </si>
  <si>
    <t>5800*</t>
  </si>
  <si>
    <t>1449*</t>
  </si>
  <si>
    <t>177,3*</t>
  </si>
  <si>
    <t>3708,6*</t>
  </si>
  <si>
    <t>593*</t>
  </si>
  <si>
    <t>6578,2*</t>
  </si>
  <si>
    <t>9356*</t>
  </si>
  <si>
    <t>Финансирование городских целевых программ на 01.12.2011г.</t>
  </si>
  <si>
    <t>январь-ноябрь</t>
  </si>
  <si>
    <t xml:space="preserve">Озеленение территории города Глазова на 2010-2014 годы, ПА № 9/23 от 10.08.2009 </t>
  </si>
  <si>
    <r>
      <t>"Организация общегородской системы сбора и передачи данных  и объединенного диспетчерского пункта  для обеспечения централизованного сбора и передачи данных с коллективных (общедомовых) приборов учета на 2009 - 2011 годы", ПА № 9/30 от 01.10.2009</t>
    </r>
    <r>
      <rPr>
        <sz val="12"/>
        <color indexed="10"/>
        <rFont val="Times New Roman"/>
        <family val="1"/>
      </rPr>
      <t>*</t>
    </r>
  </si>
  <si>
    <r>
      <t>"Муниципальная адресная программа по проведению капитального ремонта мноквартирных домов и созданию условий для управления многоквартирными домами в МО «Город Глазов» на 2011 год"</t>
    </r>
    <r>
      <rPr>
        <b/>
        <sz val="12"/>
        <color indexed="10"/>
        <rFont val="Times New Roman"/>
        <family val="1"/>
      </rPr>
      <t>*</t>
    </r>
  </si>
  <si>
    <r>
      <t>"Программа комплексного развития сетей водоснабжения и водоотведения, теплоснабжения, электроснабжения и газа коммунальной инфраструктуры города Глазова на 2010-2014 годы", Решение ГГД от 21.12.2009 № 831</t>
    </r>
    <r>
      <rPr>
        <b/>
        <sz val="12"/>
        <color indexed="10"/>
        <rFont val="Times New Roman"/>
        <family val="1"/>
      </rPr>
      <t>*</t>
    </r>
  </si>
  <si>
    <r>
      <t>"Внедрение системы управления городским пассажирским транспортом в МО "Город Глазов" на 2010-2014 годы, ПА № 9/21 от 30.04.2010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</si>
  <si>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color indexed="10"/>
        <rFont val="Times New Roman"/>
        <family val="1"/>
      </rPr>
      <t>*</t>
    </r>
    <r>
      <rPr>
        <b/>
        <sz val="12"/>
        <color indexed="8"/>
        <rFont val="Times New Roman"/>
        <family val="1"/>
      </rPr>
      <t xml:space="preserve"> информация по состоянию на 01.10.2011</t>
    </r>
  </si>
  <si>
    <t>Финансирование городских целевых программ на 01.01.2012г.</t>
  </si>
  <si>
    <t>(по данным структурных подразделений - разработчиков программ)</t>
  </si>
  <si>
    <t>Наименование программы, каким нормативно правовым актом утверждена</t>
  </si>
  <si>
    <t>"Развитие системы дополнительного образования детей на 2010-2011 годы", ПА от 24.02.2010 № 9/7</t>
  </si>
  <si>
    <t>Подпрограмма "Энергоэффективность в бюджетной сфере и жилищно-коммунальном хозяйстве муниципального образования "Город Глазов"  Удмуртской Республики на 2010-2014 годы" Республиканской целевой Программы "Энергоэффективнсоть в Удмуртской Республике на 2010 - 2014 годы, ПА № 9/9 от 01.03.2010</t>
  </si>
  <si>
    <t>"Муниципальная адресная программа по проведению капитального ремонта многоквартирных домов и созданию условий для управления многоквартирными домами в муниципальном образовании "Город Глазов" Удмуртской Республики на 2011 год, ПА № 9/3 от 01.04.2011</t>
  </si>
  <si>
    <t xml:space="preserve">"Обеспечение населения города Глазова питьевой водой на 2011 - 2015 годы", ПА № 9/34 от 30.09.2010 </t>
  </si>
  <si>
    <t xml:space="preserve">"Повышение эффективности муниципального управления на основе информационных технологий" на 2011 - 2015 годы, ПА № 18/68 от 28.07.2011 </t>
  </si>
  <si>
    <t xml:space="preserve">"Памятники города Глазова - историческая и культурная ценность (2010-2012 г.г.)", ПА № 9/4 от 19.02.2010 </t>
  </si>
  <si>
    <t>"Национально - культурное развитие города Глазова в 2011 - 2013 годы", ПА № 9/20 от 04.08.2011</t>
  </si>
  <si>
    <t>"Организация системы телемедицинских и информационных коммуникаций лечебно - профилактических учреждений города Глазова на базе "Территориального телемедицинского центра МУЗ "Городская больница № 1" на 2011 - 2013 гг.", ПА № 27/4 от 30.09.2010</t>
  </si>
  <si>
    <t>"Развитие хоккея в городе Глазове в 2011 - 2012 годах", ПА № 9/32 от 24.09.2010</t>
  </si>
  <si>
    <t>"Активное долголетие" на 2010 - 2011 годы, ПА № 9/10 от 29.11.2010</t>
  </si>
  <si>
    <t>"Административная реформа в муниципальном образовании "Город Глазов" на 2011 - 2013 годы", ПА № 9/17 от 13.07.2011</t>
  </si>
  <si>
    <t>план на 2011 год с корректир.</t>
  </si>
  <si>
    <t>не требует финансирования в 2011 году</t>
  </si>
  <si>
    <t xml:space="preserve">не требует финансирования </t>
  </si>
  <si>
    <t>отчет не предоставлен</t>
  </si>
  <si>
    <t>% исполнения</t>
  </si>
  <si>
    <t>Местный бюджет (другие статьи расходов)</t>
  </si>
  <si>
    <t>средства предприятий, организаций и др.</t>
  </si>
  <si>
    <t>Приложение 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</si>
</sst>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%"/>
  </numFmts>
  <fonts count="97">
    <font>
      <sz val="10"/>
      <name val="Arial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3"/>
      <color indexed="18"/>
      <name val="Times New Roman"/>
      <family val="1"/>
    </font>
    <font>
      <sz val="12"/>
      <color indexed="18"/>
      <name val="Times New Roman"/>
      <family val="1"/>
    </font>
    <font>
      <sz val="10"/>
      <color indexed="18"/>
      <name val="Arial"/>
      <family val="2"/>
    </font>
    <font>
      <b/>
      <sz val="12"/>
      <name val="Times New Roman"/>
      <family val="1"/>
    </font>
    <font>
      <sz val="12"/>
      <color indexed="53"/>
      <name val="Times New Roman"/>
      <family val="1"/>
    </font>
    <font>
      <sz val="10"/>
      <color indexed="53"/>
      <name val="Arial"/>
      <family val="2"/>
    </font>
    <font>
      <sz val="13"/>
      <color indexed="53"/>
      <name val="Times New Roman"/>
      <family val="1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sz val="10"/>
      <color indexed="10"/>
      <name val="Arial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b/>
      <sz val="12"/>
      <color indexed="36"/>
      <name val="Times New Roman"/>
      <family val="1"/>
    </font>
    <font>
      <sz val="10"/>
      <color indexed="36"/>
      <name val="Arial"/>
      <family val="2"/>
    </font>
    <font>
      <sz val="13"/>
      <color indexed="36"/>
      <name val="Times New Roman"/>
      <family val="1"/>
    </font>
    <font>
      <b/>
      <sz val="13"/>
      <color indexed="36"/>
      <name val="Times New Roman"/>
      <family val="1"/>
    </font>
    <font>
      <b/>
      <sz val="14"/>
      <color indexed="10"/>
      <name val="Times New Roman"/>
      <family val="1"/>
    </font>
    <font>
      <sz val="12"/>
      <color indexed="57"/>
      <name val="Times New Roman"/>
      <family val="1"/>
    </font>
    <font>
      <sz val="12"/>
      <color indexed="29"/>
      <name val="Times New Roman"/>
      <family val="1"/>
    </font>
    <font>
      <sz val="10"/>
      <color indexed="29"/>
      <name val="Arial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2"/>
      <color indexed="6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7"/>
      <name val="Times New Roman"/>
      <family val="1"/>
    </font>
    <font>
      <b/>
      <sz val="12"/>
      <color theme="7"/>
      <name val="Times New Roman"/>
      <family val="1"/>
    </font>
    <font>
      <sz val="10"/>
      <color theme="7"/>
      <name val="Arial"/>
      <family val="2"/>
    </font>
    <font>
      <sz val="13"/>
      <color theme="7"/>
      <name val="Times New Roman"/>
      <family val="1"/>
    </font>
    <font>
      <b/>
      <sz val="13"/>
      <color theme="7"/>
      <name val="Times New Roman"/>
      <family val="1"/>
    </font>
    <font>
      <b/>
      <sz val="14"/>
      <color rgb="FFFF0000"/>
      <name val="Times New Roman"/>
      <family val="1"/>
    </font>
    <font>
      <sz val="10"/>
      <color rgb="FFFF0000"/>
      <name val="Arial"/>
      <family val="2"/>
    </font>
    <font>
      <sz val="12"/>
      <color theme="6" tint="-0.24997000396251678"/>
      <name val="Times New Roman"/>
      <family val="1"/>
    </font>
    <font>
      <sz val="12"/>
      <color theme="5" tint="0.39998000860214233"/>
      <name val="Times New Roman"/>
      <family val="1"/>
    </font>
    <font>
      <sz val="10"/>
      <color theme="5" tint="0.39998000860214233"/>
      <name val="Arial"/>
      <family val="2"/>
    </font>
    <font>
      <sz val="12"/>
      <color rgb="FF0000CC"/>
      <name val="Times New Roman"/>
      <family val="1"/>
    </font>
    <font>
      <b/>
      <sz val="12"/>
      <color rgb="FF0000CC"/>
      <name val="Times New Roman"/>
      <family val="1"/>
    </font>
    <font>
      <sz val="10"/>
      <color rgb="FF0000CC"/>
      <name val="Arial"/>
      <family val="2"/>
    </font>
    <font>
      <sz val="12"/>
      <color theme="5" tint="-0.24997000396251678"/>
      <name val="Times New Roman"/>
      <family val="1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0"/>
      <color theme="1" tint="0.04998999834060669"/>
      <name val="Arial"/>
      <family val="2"/>
    </font>
    <font>
      <b/>
      <sz val="13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/>
    </xf>
    <xf numFmtId="182" fontId="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center" wrapText="1"/>
    </xf>
    <xf numFmtId="180" fontId="4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center"/>
    </xf>
    <xf numFmtId="180" fontId="10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0" fontId="4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justify" vertical="center" wrapText="1"/>
    </xf>
    <xf numFmtId="180" fontId="12" fillId="0" borderId="11" xfId="0" applyNumberFormat="1" applyFont="1" applyFill="1" applyBorder="1" applyAlignment="1">
      <alignment horizontal="center" vertical="center" wrapText="1"/>
    </xf>
    <xf numFmtId="180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12" xfId="0" applyBorder="1" applyAlignment="1">
      <alignment/>
    </xf>
    <xf numFmtId="180" fontId="1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180" fontId="4" fillId="0" borderId="10" xfId="55" applyNumberFormat="1" applyFont="1" applyFill="1" applyBorder="1" applyAlignment="1">
      <alignment horizontal="center" vertical="center"/>
      <protection/>
    </xf>
    <xf numFmtId="180" fontId="14" fillId="0" borderId="10" xfId="55" applyNumberFormat="1" applyFont="1" applyFill="1" applyBorder="1" applyAlignment="1">
      <alignment horizontal="center" vertical="center"/>
      <protection/>
    </xf>
    <xf numFmtId="182" fontId="4" fillId="0" borderId="10" xfId="55" applyNumberFormat="1" applyFont="1" applyFill="1" applyBorder="1" applyAlignment="1">
      <alignment horizontal="center" vertical="center"/>
      <protection/>
    </xf>
    <xf numFmtId="180" fontId="4" fillId="0" borderId="15" xfId="55" applyNumberFormat="1" applyFont="1" applyFill="1" applyBorder="1" applyAlignment="1">
      <alignment horizontal="center" vertical="center"/>
      <protection/>
    </xf>
    <xf numFmtId="180" fontId="14" fillId="0" borderId="11" xfId="55" applyNumberFormat="1" applyFont="1" applyFill="1" applyBorder="1" applyAlignment="1">
      <alignment horizontal="center" vertical="center"/>
      <protection/>
    </xf>
    <xf numFmtId="180" fontId="4" fillId="0" borderId="11" xfId="55" applyNumberFormat="1" applyFont="1" applyFill="1" applyBorder="1" applyAlignment="1">
      <alignment horizontal="center" vertical="center"/>
      <protection/>
    </xf>
    <xf numFmtId="182" fontId="4" fillId="0" borderId="11" xfId="55" applyNumberFormat="1" applyFont="1" applyFill="1" applyBorder="1" applyAlignment="1">
      <alignment horizontal="center" vertical="center"/>
      <protection/>
    </xf>
    <xf numFmtId="180" fontId="14" fillId="0" borderId="16" xfId="55" applyNumberFormat="1" applyFont="1" applyFill="1" applyBorder="1" applyAlignment="1">
      <alignment horizontal="center" vertical="center"/>
      <protection/>
    </xf>
    <xf numFmtId="180" fontId="4" fillId="0" borderId="16" xfId="55" applyNumberFormat="1" applyFont="1" applyFill="1" applyBorder="1" applyAlignment="1">
      <alignment horizontal="center" vertical="center"/>
      <protection/>
    </xf>
    <xf numFmtId="182" fontId="4" fillId="0" borderId="16" xfId="5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80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/>
    </xf>
    <xf numFmtId="0" fontId="16" fillId="0" borderId="0" xfId="0" applyFont="1" applyAlignment="1">
      <alignment/>
    </xf>
    <xf numFmtId="0" fontId="17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justify" vertical="center" wrapText="1"/>
    </xf>
    <xf numFmtId="180" fontId="15" fillId="0" borderId="11" xfId="0" applyNumberFormat="1" applyFont="1" applyFill="1" applyBorder="1" applyAlignment="1">
      <alignment horizontal="center" vertical="center"/>
    </xf>
    <xf numFmtId="180" fontId="15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8" fillId="0" borderId="1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justify" vertical="top" wrapText="1"/>
    </xf>
    <xf numFmtId="180" fontId="79" fillId="0" borderId="10" xfId="55" applyNumberFormat="1" applyFont="1" applyFill="1" applyBorder="1" applyAlignment="1">
      <alignment horizontal="center" vertical="center"/>
      <protection/>
    </xf>
    <xf numFmtId="180" fontId="78" fillId="0" borderId="10" xfId="55" applyNumberFormat="1" applyFont="1" applyFill="1" applyBorder="1" applyAlignment="1">
      <alignment horizontal="center" vertical="center"/>
      <protection/>
    </xf>
    <xf numFmtId="182" fontId="78" fillId="0" borderId="10" xfId="55" applyNumberFormat="1" applyFont="1" applyFill="1" applyBorder="1" applyAlignment="1">
      <alignment horizontal="center" vertical="center"/>
      <protection/>
    </xf>
    <xf numFmtId="0" fontId="80" fillId="0" borderId="0" xfId="0" applyFont="1" applyAlignment="1">
      <alignment/>
    </xf>
    <xf numFmtId="180" fontId="78" fillId="0" borderId="10" xfId="0" applyNumberFormat="1" applyFont="1" applyFill="1" applyBorder="1" applyAlignment="1">
      <alignment horizontal="center" vertical="center" wrapText="1"/>
    </xf>
    <xf numFmtId="180" fontId="78" fillId="0" borderId="10" xfId="0" applyNumberFormat="1" applyFont="1" applyFill="1" applyBorder="1" applyAlignment="1">
      <alignment horizontal="center" vertical="center"/>
    </xf>
    <xf numFmtId="180" fontId="79" fillId="0" borderId="11" xfId="55" applyNumberFormat="1" applyFont="1" applyFill="1" applyBorder="1" applyAlignment="1">
      <alignment horizontal="center" vertical="center"/>
      <protection/>
    </xf>
    <xf numFmtId="180" fontId="78" fillId="0" borderId="11" xfId="55" applyNumberFormat="1" applyFont="1" applyFill="1" applyBorder="1" applyAlignment="1">
      <alignment horizontal="center" vertical="center"/>
      <protection/>
    </xf>
    <xf numFmtId="182" fontId="78" fillId="0" borderId="11" xfId="55" applyNumberFormat="1" applyFont="1" applyFill="1" applyBorder="1" applyAlignment="1">
      <alignment horizontal="center" vertical="center"/>
      <protection/>
    </xf>
    <xf numFmtId="0" fontId="80" fillId="0" borderId="12" xfId="0" applyFont="1" applyBorder="1" applyAlignment="1">
      <alignment/>
    </xf>
    <xf numFmtId="0" fontId="81" fillId="0" borderId="11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justify" vertical="center" wrapText="1"/>
    </xf>
    <xf numFmtId="180" fontId="78" fillId="0" borderId="11" xfId="0" applyNumberFormat="1" applyFont="1" applyFill="1" applyBorder="1" applyAlignment="1">
      <alignment horizontal="center" vertical="center"/>
    </xf>
    <xf numFmtId="180" fontId="78" fillId="0" borderId="11" xfId="0" applyNumberFormat="1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vertical="top" wrapText="1"/>
    </xf>
    <xf numFmtId="180" fontId="82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78" fillId="0" borderId="10" xfId="55" applyNumberFormat="1" applyFont="1" applyFill="1" applyBorder="1" applyAlignment="1">
      <alignment horizontal="center" vertical="center"/>
      <protection/>
    </xf>
    <xf numFmtId="2" fontId="4" fillId="0" borderId="10" xfId="55" applyNumberFormat="1" applyFont="1" applyFill="1" applyBorder="1" applyAlignment="1">
      <alignment horizontal="center" vertical="center"/>
      <protection/>
    </xf>
    <xf numFmtId="2" fontId="82" fillId="0" borderId="11" xfId="0" applyNumberFormat="1" applyFont="1" applyFill="1" applyBorder="1" applyAlignment="1">
      <alignment horizontal="center" vertical="center"/>
    </xf>
    <xf numFmtId="180" fontId="83" fillId="0" borderId="10" xfId="0" applyNumberFormat="1" applyFont="1" applyFill="1" applyBorder="1" applyAlignment="1">
      <alignment horizontal="center"/>
    </xf>
    <xf numFmtId="182" fontId="83" fillId="0" borderId="10" xfId="0" applyNumberFormat="1" applyFont="1" applyFill="1" applyBorder="1" applyAlignment="1">
      <alignment horizontal="center"/>
    </xf>
    <xf numFmtId="0" fontId="84" fillId="0" borderId="0" xfId="0" applyFont="1" applyAlignment="1">
      <alignment/>
    </xf>
    <xf numFmtId="0" fontId="85" fillId="0" borderId="10" xfId="0" applyFont="1" applyFill="1" applyBorder="1" applyAlignment="1">
      <alignment horizontal="justify" vertical="top" wrapText="1"/>
    </xf>
    <xf numFmtId="0" fontId="0" fillId="0" borderId="0" xfId="56" applyFont="1" applyFill="1">
      <alignment/>
      <protection/>
    </xf>
    <xf numFmtId="0" fontId="2" fillId="0" borderId="0" xfId="56" applyFont="1" applyFill="1" applyAlignment="1">
      <alignment horizontal="center" vertical="center"/>
      <protection/>
    </xf>
    <xf numFmtId="0" fontId="2" fillId="0" borderId="0" xfId="56" applyFont="1" applyFill="1" applyAlignment="1">
      <alignment horizontal="center" vertical="center" wrapText="1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vertical="top" wrapText="1"/>
      <protection/>
    </xf>
    <xf numFmtId="180" fontId="14" fillId="0" borderId="10" xfId="56" applyNumberFormat="1" applyFont="1" applyFill="1" applyBorder="1" applyAlignment="1">
      <alignment horizontal="center" vertical="center"/>
      <protection/>
    </xf>
    <xf numFmtId="180" fontId="4" fillId="0" borderId="10" xfId="56" applyNumberFormat="1" applyFont="1" applyFill="1" applyBorder="1" applyAlignment="1">
      <alignment horizontal="center" vertical="center"/>
      <protection/>
    </xf>
    <xf numFmtId="182" fontId="4" fillId="0" borderId="10" xfId="56" applyNumberFormat="1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justify" vertical="top" wrapText="1"/>
      <protection/>
    </xf>
    <xf numFmtId="180" fontId="4" fillId="0" borderId="10" xfId="53" applyNumberFormat="1" applyFont="1" applyFill="1" applyBorder="1" applyAlignment="1">
      <alignment horizontal="center" vertical="center" wrapText="1"/>
      <protection/>
    </xf>
    <xf numFmtId="180" fontId="4" fillId="0" borderId="10" xfId="53" applyNumberFormat="1" applyFont="1" applyFill="1" applyBorder="1" applyAlignment="1">
      <alignment horizontal="center" vertical="center"/>
      <protection/>
    </xf>
    <xf numFmtId="180" fontId="0" fillId="0" borderId="0" xfId="56" applyNumberFormat="1" applyFont="1" applyFill="1">
      <alignment/>
      <protection/>
    </xf>
    <xf numFmtId="180" fontId="14" fillId="0" borderId="16" xfId="56" applyNumberFormat="1" applyFont="1" applyFill="1" applyBorder="1" applyAlignment="1">
      <alignment horizontal="center" vertical="center"/>
      <protection/>
    </xf>
    <xf numFmtId="180" fontId="4" fillId="0" borderId="16" xfId="56" applyNumberFormat="1" applyFont="1" applyFill="1" applyBorder="1" applyAlignment="1">
      <alignment horizontal="center" vertical="center"/>
      <protection/>
    </xf>
    <xf numFmtId="182" fontId="4" fillId="0" borderId="16" xfId="56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justify" vertical="top" wrapText="1"/>
      <protection/>
    </xf>
    <xf numFmtId="0" fontId="4" fillId="0" borderId="10" xfId="53" applyFont="1" applyBorder="1" applyAlignment="1">
      <alignment horizontal="justify" vertical="top" wrapText="1"/>
      <protection/>
    </xf>
    <xf numFmtId="0" fontId="4" fillId="0" borderId="17" xfId="56" applyFont="1" applyFill="1" applyBorder="1" applyAlignment="1">
      <alignment horizontal="center" vertical="center"/>
      <protection/>
    </xf>
    <xf numFmtId="0" fontId="4" fillId="0" borderId="18" xfId="53" applyFont="1" applyFill="1" applyBorder="1" applyAlignment="1">
      <alignment horizontal="justify" vertical="top" wrapText="1"/>
      <protection/>
    </xf>
    <xf numFmtId="180" fontId="14" fillId="0" borderId="18" xfId="56" applyNumberFormat="1" applyFont="1" applyFill="1" applyBorder="1" applyAlignment="1">
      <alignment horizontal="center" vertical="center"/>
      <protection/>
    </xf>
    <xf numFmtId="180" fontId="4" fillId="0" borderId="18" xfId="56" applyNumberFormat="1" applyFont="1" applyFill="1" applyBorder="1" applyAlignment="1">
      <alignment horizontal="center" vertical="center"/>
      <protection/>
    </xf>
    <xf numFmtId="182" fontId="4" fillId="0" borderId="18" xfId="56" applyNumberFormat="1" applyFont="1" applyFill="1" applyBorder="1" applyAlignment="1">
      <alignment horizontal="center" vertical="center"/>
      <protection/>
    </xf>
    <xf numFmtId="180" fontId="14" fillId="0" borderId="10" xfId="56" applyNumberFormat="1" applyFont="1" applyFill="1" applyBorder="1" applyAlignment="1">
      <alignment horizontal="center"/>
      <protection/>
    </xf>
    <xf numFmtId="182" fontId="14" fillId="0" borderId="10" xfId="56" applyNumberFormat="1" applyFont="1" applyFill="1" applyBorder="1" applyAlignment="1">
      <alignment horizontal="center"/>
      <protection/>
    </xf>
    <xf numFmtId="0" fontId="20" fillId="0" borderId="0" xfId="56" applyFont="1">
      <alignment/>
      <protection/>
    </xf>
    <xf numFmtId="0" fontId="0" fillId="0" borderId="0" xfId="56">
      <alignment/>
      <protection/>
    </xf>
    <xf numFmtId="180" fontId="86" fillId="0" borderId="10" xfId="56" applyNumberFormat="1" applyFont="1" applyFill="1" applyBorder="1" applyAlignment="1">
      <alignment horizontal="center" vertical="center"/>
      <protection/>
    </xf>
    <xf numFmtId="0" fontId="87" fillId="0" borderId="0" xfId="56" applyFont="1" applyFill="1">
      <alignment/>
      <protection/>
    </xf>
    <xf numFmtId="180" fontId="87" fillId="0" borderId="0" xfId="56" applyNumberFormat="1" applyFont="1" applyFill="1">
      <alignment/>
      <protection/>
    </xf>
    <xf numFmtId="180" fontId="22" fillId="0" borderId="10" xfId="56" applyNumberFormat="1" applyFont="1" applyFill="1" applyBorder="1" applyAlignment="1">
      <alignment/>
      <protection/>
    </xf>
    <xf numFmtId="0" fontId="20" fillId="0" borderId="0" xfId="57" applyFont="1">
      <alignment/>
      <protection/>
    </xf>
    <xf numFmtId="0" fontId="4" fillId="0" borderId="0" xfId="57" applyFont="1">
      <alignment/>
      <protection/>
    </xf>
    <xf numFmtId="0" fontId="0" fillId="0" borderId="0" xfId="57" applyFont="1">
      <alignment/>
      <protection/>
    </xf>
    <xf numFmtId="0" fontId="0" fillId="0" borderId="0" xfId="57" applyFont="1" applyFill="1">
      <alignment/>
      <protection/>
    </xf>
    <xf numFmtId="0" fontId="2" fillId="0" borderId="0" xfId="57" applyFont="1" applyFill="1" applyAlignment="1">
      <alignment horizontal="center" vertical="center"/>
      <protection/>
    </xf>
    <xf numFmtId="0" fontId="2" fillId="0" borderId="0" xfId="57" applyFont="1" applyFill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/>
      <protection/>
    </xf>
    <xf numFmtId="180" fontId="14" fillId="0" borderId="10" xfId="57" applyNumberFormat="1" applyFont="1" applyFill="1" applyBorder="1" applyAlignment="1">
      <alignment horizontal="center" vertical="center"/>
      <protection/>
    </xf>
    <xf numFmtId="180" fontId="4" fillId="0" borderId="10" xfId="57" applyNumberFormat="1" applyFont="1" applyFill="1" applyBorder="1" applyAlignment="1">
      <alignment horizontal="center" vertical="center"/>
      <protection/>
    </xf>
    <xf numFmtId="182" fontId="4" fillId="0" borderId="10" xfId="57" applyNumberFormat="1" applyFont="1" applyFill="1" applyBorder="1" applyAlignment="1">
      <alignment horizontal="center" vertical="center"/>
      <protection/>
    </xf>
    <xf numFmtId="180" fontId="0" fillId="0" borderId="0" xfId="57" applyNumberFormat="1" applyFont="1" applyFill="1">
      <alignment/>
      <protection/>
    </xf>
    <xf numFmtId="180" fontId="14" fillId="0" borderId="16" xfId="57" applyNumberFormat="1" applyFont="1" applyFill="1" applyBorder="1" applyAlignment="1">
      <alignment horizontal="center" vertical="center"/>
      <protection/>
    </xf>
    <xf numFmtId="180" fontId="4" fillId="0" borderId="16" xfId="57" applyNumberFormat="1" applyFont="1" applyFill="1" applyBorder="1" applyAlignment="1">
      <alignment horizontal="center" vertical="center"/>
      <protection/>
    </xf>
    <xf numFmtId="182" fontId="4" fillId="0" borderId="16" xfId="57" applyNumberFormat="1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180" fontId="14" fillId="0" borderId="18" xfId="57" applyNumberFormat="1" applyFont="1" applyFill="1" applyBorder="1" applyAlignment="1">
      <alignment horizontal="center" vertical="center"/>
      <protection/>
    </xf>
    <xf numFmtId="180" fontId="4" fillId="0" borderId="18" xfId="57" applyNumberFormat="1" applyFont="1" applyFill="1" applyBorder="1" applyAlignment="1">
      <alignment horizontal="center" vertical="center"/>
      <protection/>
    </xf>
    <xf numFmtId="182" fontId="4" fillId="0" borderId="18" xfId="57" applyNumberFormat="1" applyFont="1" applyFill="1" applyBorder="1" applyAlignment="1">
      <alignment horizontal="center" vertical="center"/>
      <protection/>
    </xf>
    <xf numFmtId="0" fontId="4" fillId="0" borderId="15" xfId="57" applyFont="1" applyFill="1" applyBorder="1" applyAlignment="1">
      <alignment horizontal="center" vertical="center"/>
      <protection/>
    </xf>
    <xf numFmtId="0" fontId="4" fillId="0" borderId="19" xfId="53" applyFont="1" applyFill="1" applyBorder="1" applyAlignment="1">
      <alignment horizontal="justify" vertical="top" wrapText="1"/>
      <protection/>
    </xf>
    <xf numFmtId="180" fontId="4" fillId="0" borderId="15" xfId="57" applyNumberFormat="1" applyFont="1" applyFill="1" applyBorder="1" applyAlignment="1">
      <alignment horizontal="center" vertical="center"/>
      <protection/>
    </xf>
    <xf numFmtId="0" fontId="4" fillId="0" borderId="11" xfId="57" applyFont="1" applyFill="1" applyBorder="1" applyAlignment="1">
      <alignment horizontal="center" vertical="center"/>
      <protection/>
    </xf>
    <xf numFmtId="180" fontId="4" fillId="0" borderId="11" xfId="57" applyNumberFormat="1" applyFont="1" applyFill="1" applyBorder="1" applyAlignment="1">
      <alignment horizontal="center" vertical="center"/>
      <protection/>
    </xf>
    <xf numFmtId="180" fontId="14" fillId="0" borderId="10" xfId="57" applyNumberFormat="1" applyFont="1" applyFill="1" applyBorder="1" applyAlignment="1">
      <alignment horizontal="center"/>
      <protection/>
    </xf>
    <xf numFmtId="182" fontId="14" fillId="0" borderId="10" xfId="57" applyNumberFormat="1" applyFont="1" applyFill="1" applyBorder="1" applyAlignment="1">
      <alignment horizontal="center"/>
      <protection/>
    </xf>
    <xf numFmtId="0" fontId="20" fillId="0" borderId="0" xfId="57" applyFont="1">
      <alignment/>
      <protection/>
    </xf>
    <xf numFmtId="180" fontId="1" fillId="0" borderId="10" xfId="57" applyNumberFormat="1" applyFont="1" applyBorder="1">
      <alignment/>
      <protection/>
    </xf>
    <xf numFmtId="0" fontId="0" fillId="0" borderId="0" xfId="57">
      <alignment/>
      <protection/>
    </xf>
    <xf numFmtId="0" fontId="84" fillId="0" borderId="0" xfId="57" applyFont="1" applyFill="1">
      <alignment/>
      <protection/>
    </xf>
    <xf numFmtId="0" fontId="88" fillId="0" borderId="10" xfId="57" applyFont="1" applyFill="1" applyBorder="1" applyAlignment="1">
      <alignment horizontal="center" vertical="center"/>
      <protection/>
    </xf>
    <xf numFmtId="0" fontId="88" fillId="0" borderId="11" xfId="53" applyFont="1" applyFill="1" applyBorder="1" applyAlignment="1">
      <alignment horizontal="justify" vertical="top" wrapText="1"/>
      <protection/>
    </xf>
    <xf numFmtId="180" fontId="89" fillId="0" borderId="10" xfId="57" applyNumberFormat="1" applyFont="1" applyFill="1" applyBorder="1" applyAlignment="1">
      <alignment horizontal="center" vertical="center"/>
      <protection/>
    </xf>
    <xf numFmtId="180" fontId="88" fillId="0" borderId="10" xfId="57" applyNumberFormat="1" applyFont="1" applyFill="1" applyBorder="1" applyAlignment="1">
      <alignment horizontal="center" vertical="center"/>
      <protection/>
    </xf>
    <xf numFmtId="182" fontId="88" fillId="0" borderId="10" xfId="57" applyNumberFormat="1" applyFont="1" applyFill="1" applyBorder="1" applyAlignment="1">
      <alignment horizontal="center" vertical="center"/>
      <protection/>
    </xf>
    <xf numFmtId="0" fontId="90" fillId="0" borderId="0" xfId="57" applyFont="1" applyFill="1">
      <alignment/>
      <protection/>
    </xf>
    <xf numFmtId="180" fontId="90" fillId="0" borderId="0" xfId="57" applyNumberFormat="1" applyFont="1" applyFill="1">
      <alignment/>
      <protection/>
    </xf>
    <xf numFmtId="182" fontId="14" fillId="0" borderId="10" xfId="57" applyNumberFormat="1" applyFont="1" applyFill="1" applyBorder="1" applyAlignment="1">
      <alignment horizontal="center" vertical="center"/>
      <protection/>
    </xf>
    <xf numFmtId="182" fontId="89" fillId="0" borderId="10" xfId="57" applyNumberFormat="1" applyFont="1" applyFill="1" applyBorder="1" applyAlignment="1">
      <alignment horizontal="center" vertical="center"/>
      <protection/>
    </xf>
    <xf numFmtId="0" fontId="88" fillId="0" borderId="10" xfId="53" applyFont="1" applyFill="1" applyBorder="1" applyAlignment="1">
      <alignment horizontal="justify" vertical="top" wrapText="1"/>
      <protection/>
    </xf>
    <xf numFmtId="0" fontId="88" fillId="0" borderId="10" xfId="53" applyFont="1" applyBorder="1" applyAlignment="1">
      <alignment horizontal="justify" vertical="top" wrapText="1"/>
      <protection/>
    </xf>
    <xf numFmtId="0" fontId="88" fillId="0" borderId="17" xfId="57" applyFont="1" applyFill="1" applyBorder="1" applyAlignment="1">
      <alignment horizontal="center" vertical="center"/>
      <protection/>
    </xf>
    <xf numFmtId="0" fontId="88" fillId="0" borderId="18" xfId="53" applyFont="1" applyFill="1" applyBorder="1" applyAlignment="1">
      <alignment horizontal="justify" vertical="top" wrapText="1"/>
      <protection/>
    </xf>
    <xf numFmtId="180" fontId="89" fillId="0" borderId="18" xfId="57" applyNumberFormat="1" applyFont="1" applyFill="1" applyBorder="1" applyAlignment="1">
      <alignment horizontal="center" vertical="center"/>
      <protection/>
    </xf>
    <xf numFmtId="180" fontId="88" fillId="0" borderId="18" xfId="57" applyNumberFormat="1" applyFont="1" applyFill="1" applyBorder="1" applyAlignment="1">
      <alignment horizontal="center" vertical="center"/>
      <protection/>
    </xf>
    <xf numFmtId="182" fontId="88" fillId="0" borderId="18" xfId="57" applyNumberFormat="1" applyFont="1" applyFill="1" applyBorder="1" applyAlignment="1">
      <alignment horizontal="center" vertical="center"/>
      <protection/>
    </xf>
    <xf numFmtId="0" fontId="14" fillId="0" borderId="0" xfId="57" applyFont="1">
      <alignment/>
      <protection/>
    </xf>
    <xf numFmtId="0" fontId="91" fillId="0" borderId="11" xfId="53" applyFont="1" applyFill="1" applyBorder="1" applyAlignment="1">
      <alignment vertical="top" wrapText="1"/>
      <protection/>
    </xf>
    <xf numFmtId="0" fontId="91" fillId="0" borderId="11" xfId="53" applyFont="1" applyFill="1" applyBorder="1" applyAlignment="1">
      <alignment horizontal="justify" vertical="top" wrapText="1"/>
      <protection/>
    </xf>
    <xf numFmtId="0" fontId="92" fillId="0" borderId="10" xfId="57" applyFont="1" applyFill="1" applyBorder="1" applyAlignment="1">
      <alignment horizontal="center" vertical="center"/>
      <protection/>
    </xf>
    <xf numFmtId="0" fontId="92" fillId="0" borderId="11" xfId="53" applyFont="1" applyFill="1" applyBorder="1" applyAlignment="1">
      <alignment vertical="top" wrapText="1"/>
      <protection/>
    </xf>
    <xf numFmtId="180" fontId="92" fillId="0" borderId="10" xfId="57" applyNumberFormat="1" applyFont="1" applyFill="1" applyBorder="1" applyAlignment="1">
      <alignment horizontal="center" vertical="center"/>
      <protection/>
    </xf>
    <xf numFmtId="182" fontId="93" fillId="0" borderId="10" xfId="57" applyNumberFormat="1" applyFont="1" applyFill="1" applyBorder="1" applyAlignment="1">
      <alignment horizontal="center" vertical="center"/>
      <protection/>
    </xf>
    <xf numFmtId="0" fontId="92" fillId="0" borderId="11" xfId="53" applyFont="1" applyFill="1" applyBorder="1" applyAlignment="1">
      <alignment horizontal="justify" vertical="top" wrapText="1"/>
      <protection/>
    </xf>
    <xf numFmtId="182" fontId="92" fillId="0" borderId="10" xfId="57" applyNumberFormat="1" applyFont="1" applyFill="1" applyBorder="1" applyAlignment="1">
      <alignment horizontal="center" vertical="center"/>
      <protection/>
    </xf>
    <xf numFmtId="180" fontId="92" fillId="0" borderId="10" xfId="53" applyNumberFormat="1" applyFont="1" applyFill="1" applyBorder="1" applyAlignment="1">
      <alignment horizontal="center" vertical="center" wrapText="1"/>
      <protection/>
    </xf>
    <xf numFmtId="180" fontId="92" fillId="0" borderId="10" xfId="53" applyNumberFormat="1" applyFont="1" applyFill="1" applyBorder="1" applyAlignment="1">
      <alignment horizontal="center" vertical="center"/>
      <protection/>
    </xf>
    <xf numFmtId="180" fontId="93" fillId="0" borderId="16" xfId="57" applyNumberFormat="1" applyFont="1" applyFill="1" applyBorder="1" applyAlignment="1">
      <alignment horizontal="center" vertical="center"/>
      <protection/>
    </xf>
    <xf numFmtId="180" fontId="92" fillId="0" borderId="16" xfId="57" applyNumberFormat="1" applyFont="1" applyFill="1" applyBorder="1" applyAlignment="1">
      <alignment horizontal="center" vertical="center"/>
      <protection/>
    </xf>
    <xf numFmtId="182" fontId="92" fillId="0" borderId="16" xfId="57" applyNumberFormat="1" applyFont="1" applyFill="1" applyBorder="1" applyAlignment="1">
      <alignment horizontal="center" vertical="center"/>
      <protection/>
    </xf>
    <xf numFmtId="0" fontId="92" fillId="0" borderId="10" xfId="53" applyFont="1" applyFill="1" applyBorder="1" applyAlignment="1">
      <alignment horizontal="justify" vertical="top" wrapText="1"/>
      <protection/>
    </xf>
    <xf numFmtId="0" fontId="92" fillId="0" borderId="10" xfId="53" applyFont="1" applyBorder="1" applyAlignment="1">
      <alignment horizontal="justify" vertical="top" wrapText="1"/>
      <protection/>
    </xf>
    <xf numFmtId="0" fontId="92" fillId="0" borderId="17" xfId="57" applyFont="1" applyFill="1" applyBorder="1" applyAlignment="1">
      <alignment horizontal="center" vertical="center"/>
      <protection/>
    </xf>
    <xf numFmtId="0" fontId="92" fillId="0" borderId="18" xfId="53" applyFont="1" applyFill="1" applyBorder="1" applyAlignment="1">
      <alignment horizontal="justify" vertical="top" wrapText="1"/>
      <protection/>
    </xf>
    <xf numFmtId="180" fontId="93" fillId="0" borderId="18" xfId="57" applyNumberFormat="1" applyFont="1" applyFill="1" applyBorder="1" applyAlignment="1">
      <alignment horizontal="center" vertical="center"/>
      <protection/>
    </xf>
    <xf numFmtId="180" fontId="92" fillId="0" borderId="18" xfId="57" applyNumberFormat="1" applyFont="1" applyFill="1" applyBorder="1" applyAlignment="1">
      <alignment horizontal="center" vertical="center"/>
      <protection/>
    </xf>
    <xf numFmtId="182" fontId="92" fillId="0" borderId="18" xfId="57" applyNumberFormat="1" applyFont="1" applyFill="1" applyBorder="1" applyAlignment="1">
      <alignment horizontal="center" vertical="center"/>
      <protection/>
    </xf>
    <xf numFmtId="0" fontId="92" fillId="0" borderId="15" xfId="57" applyFont="1" applyFill="1" applyBorder="1" applyAlignment="1">
      <alignment horizontal="center" vertical="center"/>
      <protection/>
    </xf>
    <xf numFmtId="0" fontId="92" fillId="0" borderId="19" xfId="53" applyFont="1" applyFill="1" applyBorder="1" applyAlignment="1">
      <alignment horizontal="justify" vertical="top" wrapText="1"/>
      <protection/>
    </xf>
    <xf numFmtId="180" fontId="92" fillId="0" borderId="15" xfId="57" applyNumberFormat="1" applyFont="1" applyFill="1" applyBorder="1" applyAlignment="1">
      <alignment horizontal="center" vertical="center"/>
      <protection/>
    </xf>
    <xf numFmtId="0" fontId="92" fillId="0" borderId="11" xfId="57" applyFont="1" applyFill="1" applyBorder="1" applyAlignment="1">
      <alignment horizontal="center" vertical="center"/>
      <protection/>
    </xf>
    <xf numFmtId="180" fontId="92" fillId="0" borderId="11" xfId="57" applyNumberFormat="1" applyFont="1" applyFill="1" applyBorder="1" applyAlignment="1">
      <alignment horizontal="center" vertical="center"/>
      <protection/>
    </xf>
    <xf numFmtId="180" fontId="93" fillId="0" borderId="10" xfId="57" applyNumberFormat="1" applyFont="1" applyFill="1" applyBorder="1" applyAlignment="1">
      <alignment horizontal="center"/>
      <protection/>
    </xf>
    <xf numFmtId="182" fontId="93" fillId="0" borderId="10" xfId="57" applyNumberFormat="1" applyFont="1" applyFill="1" applyBorder="1" applyAlignment="1">
      <alignment horizontal="center"/>
      <protection/>
    </xf>
    <xf numFmtId="0" fontId="94" fillId="0" borderId="0" xfId="57" applyFont="1">
      <alignment/>
      <protection/>
    </xf>
    <xf numFmtId="180" fontId="95" fillId="0" borderId="10" xfId="57" applyNumberFormat="1" applyFont="1" applyBorder="1">
      <alignment/>
      <protection/>
    </xf>
    <xf numFmtId="0" fontId="93" fillId="0" borderId="0" xfId="57" applyFont="1">
      <alignment/>
      <protection/>
    </xf>
    <xf numFmtId="0" fontId="92" fillId="0" borderId="11" xfId="53" applyFont="1" applyFill="1" applyBorder="1" applyAlignment="1">
      <alignment horizontal="justify" vertical="center" wrapText="1"/>
      <protection/>
    </xf>
    <xf numFmtId="0" fontId="96" fillId="0" borderId="10" xfId="57" applyFont="1" applyFill="1" applyBorder="1" applyAlignment="1">
      <alignment horizontal="center" vertical="center" wrapText="1"/>
      <protection/>
    </xf>
    <xf numFmtId="180" fontId="93" fillId="0" borderId="10" xfId="57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180" fontId="1" fillId="0" borderId="25" xfId="0" applyNumberFormat="1" applyFont="1" applyFill="1" applyBorder="1" applyAlignment="1">
      <alignment horizontal="center" vertical="center" wrapText="1"/>
    </xf>
    <xf numFmtId="180" fontId="1" fillId="0" borderId="26" xfId="0" applyNumberFormat="1" applyFont="1" applyFill="1" applyBorder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0" fontId="1" fillId="0" borderId="2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/>
    </xf>
    <xf numFmtId="0" fontId="14" fillId="0" borderId="10" xfId="56" applyFont="1" applyFill="1" applyBorder="1" applyAlignment="1">
      <alignment horizontal="center"/>
      <protection/>
    </xf>
    <xf numFmtId="0" fontId="1" fillId="0" borderId="0" xfId="54" applyFont="1" applyAlignment="1">
      <alignment horizontal="center" wrapText="1"/>
      <protection/>
    </xf>
    <xf numFmtId="0" fontId="1" fillId="0" borderId="0" xfId="56" applyFont="1" applyFill="1" applyAlignment="1">
      <alignment horizontal="center" vertical="center"/>
      <protection/>
    </xf>
    <xf numFmtId="0" fontId="2" fillId="0" borderId="0" xfId="56" applyFont="1" applyFill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27" xfId="56" applyFont="1" applyFill="1" applyBorder="1" applyAlignment="1">
      <alignment horizontal="center" vertical="center" wrapText="1"/>
      <protection/>
    </xf>
    <xf numFmtId="0" fontId="3" fillId="0" borderId="26" xfId="56" applyFont="1" applyFill="1" applyBorder="1" applyAlignment="1">
      <alignment horizontal="center" vertical="center" wrapText="1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5" xfId="56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center" vertical="center" wrapText="1"/>
      <protection/>
    </xf>
    <xf numFmtId="0" fontId="3" fillId="0" borderId="17" xfId="56" applyFont="1" applyFill="1" applyBorder="1" applyAlignment="1">
      <alignment horizontal="center" vertical="center" wrapText="1"/>
      <protection/>
    </xf>
    <xf numFmtId="180" fontId="14" fillId="0" borderId="25" xfId="56" applyNumberFormat="1" applyFont="1" applyFill="1" applyBorder="1" applyAlignment="1">
      <alignment horizontal="center" vertical="center"/>
      <protection/>
    </xf>
    <xf numFmtId="180" fontId="14" fillId="0" borderId="26" xfId="56" applyNumberFormat="1" applyFont="1" applyFill="1" applyBorder="1" applyAlignment="1">
      <alignment horizontal="center" vertical="center"/>
      <protection/>
    </xf>
    <xf numFmtId="180" fontId="14" fillId="0" borderId="13" xfId="56" applyNumberFormat="1" applyFont="1" applyFill="1" applyBorder="1" applyAlignment="1">
      <alignment horizontal="center" vertical="center"/>
      <protection/>
    </xf>
    <xf numFmtId="180" fontId="22" fillId="0" borderId="27" xfId="56" applyNumberFormat="1" applyFont="1" applyFill="1" applyBorder="1" applyAlignment="1">
      <alignment horizontal="center"/>
      <protection/>
    </xf>
    <xf numFmtId="180" fontId="22" fillId="0" borderId="26" xfId="56" applyNumberFormat="1" applyFont="1" applyFill="1" applyBorder="1" applyAlignment="1">
      <alignment horizontal="center"/>
      <protection/>
    </xf>
    <xf numFmtId="180" fontId="22" fillId="0" borderId="13" xfId="56" applyNumberFormat="1" applyFont="1" applyFill="1" applyBorder="1" applyAlignment="1">
      <alignment horizontal="center"/>
      <protection/>
    </xf>
    <xf numFmtId="0" fontId="3" fillId="0" borderId="27" xfId="57" applyFont="1" applyFill="1" applyBorder="1" applyAlignment="1">
      <alignment horizontal="center" vertical="center" wrapText="1"/>
      <protection/>
    </xf>
    <xf numFmtId="0" fontId="3" fillId="0" borderId="26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180" fontId="14" fillId="0" borderId="10" xfId="57" applyNumberFormat="1" applyFont="1" applyFill="1" applyBorder="1" applyAlignment="1">
      <alignment horizontal="center" vertical="center"/>
      <protection/>
    </xf>
    <xf numFmtId="180" fontId="14" fillId="0" borderId="30" xfId="57" applyNumberFormat="1" applyFont="1" applyFill="1" applyBorder="1" applyAlignment="1">
      <alignment horizontal="center" vertical="center"/>
      <protection/>
    </xf>
    <xf numFmtId="180" fontId="14" fillId="0" borderId="12" xfId="57" applyNumberFormat="1" applyFont="1" applyFill="1" applyBorder="1" applyAlignment="1">
      <alignment horizontal="center" vertical="center"/>
      <protection/>
    </xf>
    <xf numFmtId="180" fontId="14" fillId="0" borderId="31" xfId="57" applyNumberFormat="1" applyFont="1" applyFill="1" applyBorder="1" applyAlignment="1">
      <alignment horizontal="center" vertical="center"/>
      <protection/>
    </xf>
    <xf numFmtId="180" fontId="14" fillId="0" borderId="11" xfId="57" applyNumberFormat="1" applyFont="1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horizontal="center"/>
      <protection/>
    </xf>
    <xf numFmtId="0" fontId="14" fillId="0" borderId="12" xfId="57" applyFont="1" applyBorder="1" applyAlignment="1">
      <alignment horizontal="center"/>
      <protection/>
    </xf>
    <xf numFmtId="0" fontId="1" fillId="0" borderId="0" xfId="57" applyFont="1" applyFill="1" applyAlignment="1">
      <alignment horizontal="center" vertical="center"/>
      <protection/>
    </xf>
    <xf numFmtId="0" fontId="2" fillId="0" borderId="0" xfId="57" applyFont="1" applyFill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0" fontId="3" fillId="0" borderId="17" xfId="57" applyFont="1" applyFill="1" applyBorder="1" applyAlignment="1">
      <alignment horizontal="center" vertical="center" wrapText="1"/>
      <protection/>
    </xf>
    <xf numFmtId="0" fontId="96" fillId="0" borderId="27" xfId="57" applyFont="1" applyFill="1" applyBorder="1" applyAlignment="1">
      <alignment horizontal="center" vertical="center" wrapText="1"/>
      <protection/>
    </xf>
    <xf numFmtId="0" fontId="96" fillId="0" borderId="26" xfId="57" applyFont="1" applyFill="1" applyBorder="1" applyAlignment="1">
      <alignment horizontal="center" vertical="center" wrapText="1"/>
      <protection/>
    </xf>
    <xf numFmtId="0" fontId="96" fillId="0" borderId="13" xfId="57" applyFont="1" applyFill="1" applyBorder="1" applyAlignment="1">
      <alignment horizontal="center" vertical="center" wrapText="1"/>
      <protection/>
    </xf>
    <xf numFmtId="180" fontId="93" fillId="0" borderId="10" xfId="57" applyNumberFormat="1" applyFont="1" applyFill="1" applyBorder="1" applyAlignment="1">
      <alignment horizontal="center" vertical="center"/>
      <protection/>
    </xf>
    <xf numFmtId="180" fontId="93" fillId="0" borderId="30" xfId="57" applyNumberFormat="1" applyFont="1" applyFill="1" applyBorder="1" applyAlignment="1">
      <alignment horizontal="center" vertical="center"/>
      <protection/>
    </xf>
    <xf numFmtId="180" fontId="93" fillId="0" borderId="12" xfId="57" applyNumberFormat="1" applyFont="1" applyFill="1" applyBorder="1" applyAlignment="1">
      <alignment horizontal="center" vertical="center"/>
      <protection/>
    </xf>
    <xf numFmtId="180" fontId="93" fillId="0" borderId="31" xfId="57" applyNumberFormat="1" applyFont="1" applyFill="1" applyBorder="1" applyAlignment="1">
      <alignment horizontal="center" vertical="center"/>
      <protection/>
    </xf>
    <xf numFmtId="180" fontId="93" fillId="0" borderId="11" xfId="57" applyNumberFormat="1" applyFont="1" applyFill="1" applyBorder="1" applyAlignment="1">
      <alignment horizontal="center" vertical="center" wrapText="1"/>
      <protection/>
    </xf>
    <xf numFmtId="0" fontId="93" fillId="0" borderId="10" xfId="57" applyFont="1" applyFill="1" applyBorder="1" applyAlignment="1">
      <alignment horizontal="center"/>
      <protection/>
    </xf>
    <xf numFmtId="0" fontId="93" fillId="0" borderId="12" xfId="57" applyFont="1" applyBorder="1" applyAlignment="1">
      <alignment horizontal="center"/>
      <protection/>
    </xf>
    <xf numFmtId="0" fontId="96" fillId="0" borderId="10" xfId="57" applyFont="1" applyFill="1" applyBorder="1" applyAlignment="1">
      <alignment horizontal="center" vertical="center" wrapText="1"/>
      <protection/>
    </xf>
    <xf numFmtId="0" fontId="96" fillId="0" borderId="15" xfId="57" applyFont="1" applyFill="1" applyBorder="1" applyAlignment="1">
      <alignment horizontal="center" vertical="center" wrapText="1"/>
      <protection/>
    </xf>
    <xf numFmtId="0" fontId="96" fillId="0" borderId="16" xfId="57" applyFont="1" applyFill="1" applyBorder="1" applyAlignment="1">
      <alignment horizontal="center" vertical="center" wrapText="1"/>
      <protection/>
    </xf>
    <xf numFmtId="0" fontId="96" fillId="0" borderId="17" xfId="57" applyFont="1" applyFill="1" applyBorder="1" applyAlignment="1">
      <alignment horizontal="center" vertical="center" wrapText="1"/>
      <protection/>
    </xf>
    <xf numFmtId="0" fontId="21" fillId="0" borderId="0" xfId="53">
      <alignment/>
      <protection/>
    </xf>
    <xf numFmtId="0" fontId="21" fillId="0" borderId="0" xfId="53" applyFont="1">
      <alignment/>
      <protection/>
    </xf>
    <xf numFmtId="0" fontId="21" fillId="0" borderId="0" xfId="53" applyAlignment="1">
      <alignment/>
      <protection/>
    </xf>
    <xf numFmtId="180" fontId="21" fillId="0" borderId="0" xfId="53" applyNumberFormat="1">
      <alignment/>
      <protection/>
    </xf>
    <xf numFmtId="0" fontId="60" fillId="0" borderId="0" xfId="53" applyFont="1">
      <alignment/>
      <protection/>
    </xf>
    <xf numFmtId="180" fontId="60" fillId="0" borderId="0" xfId="53" applyNumberFormat="1" applyFont="1">
      <alignment/>
      <protection/>
    </xf>
    <xf numFmtId="180" fontId="14" fillId="0" borderId="29" xfId="53" applyNumberFormat="1" applyFont="1" applyFill="1" applyBorder="1" applyAlignment="1">
      <alignment horizontal="center"/>
      <protection/>
    </xf>
    <xf numFmtId="180" fontId="14" fillId="0" borderId="32" xfId="53" applyNumberFormat="1" applyFont="1" applyFill="1" applyBorder="1" applyAlignment="1">
      <alignment horizontal="center"/>
      <protection/>
    </xf>
    <xf numFmtId="180" fontId="14" fillId="0" borderId="28" xfId="53" applyNumberFormat="1" applyFont="1" applyFill="1" applyBorder="1" applyAlignment="1">
      <alignment horizontal="center"/>
      <protection/>
    </xf>
    <xf numFmtId="180" fontId="14" fillId="0" borderId="11" xfId="53" applyNumberFormat="1" applyFont="1" applyFill="1" applyBorder="1" applyAlignment="1">
      <alignment horizontal="center"/>
      <protection/>
    </xf>
    <xf numFmtId="0" fontId="14" fillId="0" borderId="11" xfId="53" applyFont="1" applyFill="1" applyBorder="1" applyAlignment="1">
      <alignment horizontal="right"/>
      <protection/>
    </xf>
    <xf numFmtId="0" fontId="21" fillId="0" borderId="0" xfId="53" applyFont="1" applyFill="1">
      <alignment/>
      <protection/>
    </xf>
    <xf numFmtId="180" fontId="21" fillId="0" borderId="0" xfId="53" applyNumberFormat="1" applyFont="1" applyFill="1">
      <alignment/>
      <protection/>
    </xf>
    <xf numFmtId="180" fontId="14" fillId="0" borderId="29" xfId="53" applyNumberFormat="1" applyFont="1" applyFill="1" applyBorder="1" applyAlignment="1">
      <alignment horizontal="center" vertical="center" wrapText="1"/>
      <protection/>
    </xf>
    <xf numFmtId="180" fontId="14" fillId="0" borderId="32" xfId="53" applyNumberFormat="1" applyFont="1" applyFill="1" applyBorder="1" applyAlignment="1">
      <alignment horizontal="center" vertical="center" wrapText="1"/>
      <protection/>
    </xf>
    <xf numFmtId="180" fontId="14" fillId="0" borderId="28" xfId="53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/>
      <protection/>
    </xf>
    <xf numFmtId="180" fontId="4" fillId="0" borderId="11" xfId="53" applyNumberFormat="1" applyFont="1" applyFill="1" applyBorder="1" applyAlignment="1">
      <alignment horizontal="center" vertical="center" wrapText="1"/>
      <protection/>
    </xf>
    <xf numFmtId="180" fontId="4" fillId="0" borderId="11" xfId="53" applyNumberFormat="1" applyFont="1" applyFill="1" applyBorder="1" applyAlignment="1">
      <alignment horizontal="center" vertical="center"/>
      <protection/>
    </xf>
    <xf numFmtId="180" fontId="14" fillId="0" borderId="11" xfId="53" applyNumberFormat="1" applyFont="1" applyFill="1" applyBorder="1" applyAlignment="1">
      <alignment horizontal="center" vertical="center" wrapText="1"/>
      <protection/>
    </xf>
    <xf numFmtId="180" fontId="4" fillId="0" borderId="29" xfId="53" applyNumberFormat="1" applyFont="1" applyFill="1" applyBorder="1" applyAlignment="1">
      <alignment horizontal="center" vertical="center"/>
      <protection/>
    </xf>
    <xf numFmtId="180" fontId="4" fillId="0" borderId="28" xfId="53" applyNumberFormat="1" applyFont="1" applyFill="1" applyBorder="1" applyAlignment="1">
      <alignment horizontal="center" vertical="center"/>
      <protection/>
    </xf>
    <xf numFmtId="180" fontId="4" fillId="0" borderId="28" xfId="53" applyNumberFormat="1" applyFont="1" applyFill="1" applyBorder="1" applyAlignment="1">
      <alignment horizontal="center" vertical="center"/>
      <protection/>
    </xf>
    <xf numFmtId="180" fontId="14" fillId="0" borderId="11" xfId="53" applyNumberFormat="1" applyFont="1" applyFill="1" applyBorder="1" applyAlignment="1">
      <alignment horizontal="center" vertical="center"/>
      <protection/>
    </xf>
    <xf numFmtId="0" fontId="21" fillId="0" borderId="0" xfId="53" applyFill="1">
      <alignment/>
      <protection/>
    </xf>
    <xf numFmtId="180" fontId="21" fillId="0" borderId="0" xfId="53" applyNumberFormat="1" applyFill="1">
      <alignment/>
      <protection/>
    </xf>
    <xf numFmtId="0" fontId="4" fillId="0" borderId="11" xfId="53" applyFont="1" applyFill="1" applyBorder="1" applyAlignment="1">
      <alignment horizontal="justify" vertical="center" wrapText="1"/>
      <protection/>
    </xf>
    <xf numFmtId="0" fontId="2" fillId="0" borderId="20" xfId="53" applyFont="1" applyBorder="1" applyAlignment="1">
      <alignment horizontal="center" vertical="center" wrapText="1"/>
      <protection/>
    </xf>
    <xf numFmtId="180" fontId="14" fillId="0" borderId="11" xfId="53" applyNumberFormat="1" applyFont="1" applyFill="1" applyBorder="1" applyAlignment="1">
      <alignment horizontal="center" vertical="center" wrapText="1"/>
      <protection/>
    </xf>
    <xf numFmtId="180" fontId="4" fillId="0" borderId="28" xfId="53" applyNumberFormat="1" applyFont="1" applyFill="1" applyBorder="1" applyAlignment="1">
      <alignment horizontal="center" vertical="center" wrapText="1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0" borderId="20" xfId="53" applyFont="1" applyFill="1" applyBorder="1" applyAlignment="1">
      <alignment horizontal="center" vertical="center" wrapText="1"/>
      <protection/>
    </xf>
    <xf numFmtId="0" fontId="3" fillId="33" borderId="28" xfId="53" applyFont="1" applyFill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20" xfId="53" applyFont="1" applyBorder="1" applyAlignment="1">
      <alignment horizontal="center" vertical="center" wrapText="1"/>
      <protection/>
    </xf>
    <xf numFmtId="0" fontId="3" fillId="33" borderId="33" xfId="53" applyFont="1" applyFill="1" applyBorder="1" applyAlignment="1">
      <alignment horizontal="center" vertical="center" wrapText="1"/>
      <protection/>
    </xf>
    <xf numFmtId="0" fontId="3" fillId="33" borderId="21" xfId="53" applyFont="1" applyFill="1" applyBorder="1" applyAlignment="1">
      <alignment horizontal="center" vertical="center" wrapText="1"/>
      <protection/>
    </xf>
    <xf numFmtId="0" fontId="3" fillId="33" borderId="34" xfId="53" applyFont="1" applyFill="1" applyBorder="1" applyAlignment="1">
      <alignment horizontal="center" vertical="center" wrapText="1"/>
      <protection/>
    </xf>
    <xf numFmtId="0" fontId="3" fillId="0" borderId="18" xfId="53" applyFont="1" applyFill="1" applyBorder="1" applyAlignment="1">
      <alignment horizontal="center" vertical="center" wrapText="1"/>
      <protection/>
    </xf>
    <xf numFmtId="0" fontId="3" fillId="0" borderId="33" xfId="53" applyFont="1" applyFill="1" applyBorder="1" applyAlignment="1">
      <alignment horizontal="center" vertical="center" wrapText="1"/>
      <protection/>
    </xf>
    <xf numFmtId="0" fontId="3" fillId="0" borderId="21" xfId="53" applyFont="1" applyFill="1" applyBorder="1" applyAlignment="1">
      <alignment horizontal="center" vertical="center" wrapText="1"/>
      <protection/>
    </xf>
    <xf numFmtId="0" fontId="3" fillId="0" borderId="34" xfId="53" applyFont="1" applyFill="1" applyBorder="1" applyAlignment="1">
      <alignment horizontal="center" vertical="center" wrapText="1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3" fillId="33" borderId="35" xfId="53" applyFont="1" applyFill="1" applyBorder="1" applyAlignment="1">
      <alignment horizontal="center" vertical="center" wrapText="1"/>
      <protection/>
    </xf>
    <xf numFmtId="0" fontId="3" fillId="33" borderId="36" xfId="53" applyFont="1" applyFill="1" applyBorder="1" applyAlignment="1">
      <alignment horizontal="center" vertical="center" wrapText="1"/>
      <protection/>
    </xf>
    <xf numFmtId="0" fontId="3" fillId="33" borderId="37" xfId="53" applyFont="1" applyFill="1" applyBorder="1" applyAlignment="1">
      <alignment horizontal="center" vertical="center" wrapText="1"/>
      <protection/>
    </xf>
    <xf numFmtId="0" fontId="3" fillId="0" borderId="19" xfId="53" applyFont="1" applyFill="1" applyBorder="1" applyAlignment="1">
      <alignment horizontal="center" vertical="center" wrapText="1"/>
      <protection/>
    </xf>
    <xf numFmtId="0" fontId="3" fillId="0" borderId="35" xfId="53" applyFont="1" applyFill="1" applyBorder="1" applyAlignment="1">
      <alignment horizontal="center" vertical="center" wrapText="1"/>
      <protection/>
    </xf>
    <xf numFmtId="0" fontId="3" fillId="0" borderId="36" xfId="53" applyFont="1" applyFill="1" applyBorder="1" applyAlignment="1">
      <alignment horizontal="center" vertical="center" wrapText="1"/>
      <protection/>
    </xf>
    <xf numFmtId="0" fontId="3" fillId="0" borderId="37" xfId="53" applyFont="1" applyFill="1" applyBorder="1" applyAlignment="1">
      <alignment horizontal="center" vertical="center" wrapText="1"/>
      <protection/>
    </xf>
    <xf numFmtId="0" fontId="3" fillId="0" borderId="19" xfId="53" applyFont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19" xfId="53" applyFont="1" applyFill="1" applyBorder="1" applyAlignment="1">
      <alignment horizontal="center" vertical="center"/>
      <protection/>
    </xf>
    <xf numFmtId="0" fontId="14" fillId="0" borderId="11" xfId="53" applyFont="1" applyFill="1" applyBorder="1" applyAlignment="1">
      <alignment horizontal="center" vertical="center"/>
      <protection/>
    </xf>
    <xf numFmtId="0" fontId="4" fillId="0" borderId="21" xfId="53" applyFont="1" applyBorder="1" applyAlignment="1">
      <alignment horizontal="right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ежемесячные отчеты в 2011 году" xfId="55"/>
    <cellStyle name="Обычный_ежемесячные отчеты в 2011 году 2" xfId="56"/>
    <cellStyle name="Обычный_ежемесячные отчеты в 2011 году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90" zoomScaleNormal="75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" sqref="C4:F4"/>
    </sheetView>
  </sheetViews>
  <sheetFormatPr defaultColWidth="9.140625" defaultRowHeight="12.75"/>
  <cols>
    <col min="1" max="1" width="3.140625" style="0" customWidth="1"/>
    <col min="2" max="2" width="55.57421875" style="0" customWidth="1"/>
    <col min="3" max="3" width="11.421875" style="0" customWidth="1"/>
    <col min="4" max="4" width="12.421875" style="0" customWidth="1"/>
    <col min="5" max="5" width="12.57421875" style="0" customWidth="1"/>
    <col min="6" max="6" width="11.57421875" style="0" customWidth="1"/>
    <col min="7" max="7" width="10.421875" style="0" customWidth="1"/>
    <col min="8" max="8" width="9.8515625" style="0" customWidth="1"/>
    <col min="9" max="9" width="11.28125" style="0" customWidth="1"/>
  </cols>
  <sheetData>
    <row r="1" spans="1:9" s="6" customFormat="1" ht="16.5">
      <c r="A1" s="202" t="s">
        <v>40</v>
      </c>
      <c r="B1" s="202"/>
      <c r="C1" s="202"/>
      <c r="D1" s="202"/>
      <c r="E1" s="202"/>
      <c r="F1" s="202"/>
      <c r="G1" s="202"/>
      <c r="H1" s="202"/>
      <c r="I1" s="202"/>
    </row>
    <row r="2" spans="1:9" s="6" customFormat="1" ht="12.75">
      <c r="A2" s="203" t="s">
        <v>11</v>
      </c>
      <c r="B2" s="203"/>
      <c r="C2" s="203"/>
      <c r="D2" s="203"/>
      <c r="E2" s="203"/>
      <c r="F2" s="203"/>
      <c r="G2" s="203"/>
      <c r="H2" s="203"/>
      <c r="I2" s="203"/>
    </row>
    <row r="3" spans="1:9" s="6" customFormat="1" ht="12.75">
      <c r="A3" s="1"/>
      <c r="B3" s="2"/>
      <c r="C3" s="1"/>
      <c r="D3" s="1"/>
      <c r="E3" s="204" t="s">
        <v>0</v>
      </c>
      <c r="F3" s="204"/>
      <c r="G3" s="1"/>
      <c r="H3" s="1"/>
      <c r="I3" s="1"/>
    </row>
    <row r="4" spans="1:9" s="6" customFormat="1" ht="12.75" customHeight="1">
      <c r="A4" s="198" t="s">
        <v>1</v>
      </c>
      <c r="B4" s="198" t="s">
        <v>10</v>
      </c>
      <c r="C4" s="198" t="s">
        <v>108</v>
      </c>
      <c r="D4" s="198"/>
      <c r="E4" s="198"/>
      <c r="F4" s="198"/>
      <c r="G4" s="208" t="s">
        <v>2</v>
      </c>
      <c r="H4" s="208" t="s">
        <v>3</v>
      </c>
      <c r="I4" s="205" t="s">
        <v>4</v>
      </c>
    </row>
    <row r="5" spans="1:9" s="6" customFormat="1" ht="12.75">
      <c r="A5" s="198"/>
      <c r="B5" s="198"/>
      <c r="C5" s="198" t="s">
        <v>5</v>
      </c>
      <c r="D5" s="198"/>
      <c r="E5" s="198"/>
      <c r="F5" s="198"/>
      <c r="G5" s="209"/>
      <c r="H5" s="209"/>
      <c r="I5" s="206"/>
    </row>
    <row r="6" spans="1:9" s="6" customFormat="1" ht="51">
      <c r="A6" s="198"/>
      <c r="B6" s="198"/>
      <c r="C6" s="7" t="s">
        <v>41</v>
      </c>
      <c r="D6" s="7" t="s">
        <v>42</v>
      </c>
      <c r="E6" s="7" t="s">
        <v>6</v>
      </c>
      <c r="F6" s="7" t="s">
        <v>47</v>
      </c>
      <c r="G6" s="210"/>
      <c r="H6" s="210"/>
      <c r="I6" s="207"/>
    </row>
    <row r="7" spans="1:9" s="6" customFormat="1" ht="33.75" customHeight="1">
      <c r="A7" s="3">
        <v>1</v>
      </c>
      <c r="B7" s="11" t="s">
        <v>33</v>
      </c>
      <c r="C7" s="4">
        <v>50</v>
      </c>
      <c r="D7" s="4">
        <v>0</v>
      </c>
      <c r="E7" s="5">
        <v>0</v>
      </c>
      <c r="F7" s="13">
        <f>E7/C7*100</f>
        <v>0</v>
      </c>
      <c r="G7" s="5" t="s">
        <v>9</v>
      </c>
      <c r="H7" s="5" t="s">
        <v>9</v>
      </c>
      <c r="I7" s="5" t="s">
        <v>9</v>
      </c>
    </row>
    <row r="8" spans="1:9" s="6" customFormat="1" ht="33" customHeight="1">
      <c r="A8" s="3">
        <v>2</v>
      </c>
      <c r="B8" s="8" t="s">
        <v>28</v>
      </c>
      <c r="C8" s="4">
        <v>50</v>
      </c>
      <c r="D8" s="4">
        <v>0</v>
      </c>
      <c r="E8" s="5">
        <v>0</v>
      </c>
      <c r="F8" s="13">
        <f>E8*100/C8</f>
        <v>0</v>
      </c>
      <c r="G8" s="5" t="s">
        <v>9</v>
      </c>
      <c r="H8" s="5" t="s">
        <v>9</v>
      </c>
      <c r="I8" s="5" t="s">
        <v>9</v>
      </c>
    </row>
    <row r="9" spans="1:9" s="6" customFormat="1" ht="32.25" customHeight="1">
      <c r="A9" s="3">
        <v>3</v>
      </c>
      <c r="B9" s="8" t="s">
        <v>21</v>
      </c>
      <c r="C9" s="4">
        <v>30</v>
      </c>
      <c r="D9" s="4">
        <v>0</v>
      </c>
      <c r="E9" s="5">
        <v>0</v>
      </c>
      <c r="F9" s="13">
        <v>0</v>
      </c>
      <c r="G9" s="5">
        <v>0</v>
      </c>
      <c r="H9" s="5">
        <v>0</v>
      </c>
      <c r="I9" s="5">
        <v>0</v>
      </c>
    </row>
    <row r="10" spans="1:9" s="6" customFormat="1" ht="36" customHeight="1">
      <c r="A10" s="3">
        <v>4</v>
      </c>
      <c r="B10" s="8" t="s">
        <v>29</v>
      </c>
      <c r="C10" s="4">
        <v>30</v>
      </c>
      <c r="D10" s="4">
        <v>0</v>
      </c>
      <c r="E10" s="5">
        <v>0</v>
      </c>
      <c r="F10" s="13">
        <v>0</v>
      </c>
      <c r="G10" s="5">
        <v>0</v>
      </c>
      <c r="H10" s="5">
        <v>0</v>
      </c>
      <c r="I10" s="5">
        <v>0</v>
      </c>
    </row>
    <row r="11" spans="1:9" s="6" customFormat="1" ht="36" customHeight="1">
      <c r="A11" s="3">
        <v>5</v>
      </c>
      <c r="B11" s="8" t="s">
        <v>12</v>
      </c>
      <c r="C11" s="4">
        <v>30</v>
      </c>
      <c r="D11" s="4">
        <v>0</v>
      </c>
      <c r="E11" s="5">
        <v>0</v>
      </c>
      <c r="F11" s="13">
        <v>0</v>
      </c>
      <c r="G11" s="5">
        <v>0</v>
      </c>
      <c r="H11" s="5">
        <v>0</v>
      </c>
      <c r="I11" s="5">
        <v>0</v>
      </c>
    </row>
    <row r="12" spans="1:9" s="6" customFormat="1" ht="46.5" customHeight="1">
      <c r="A12" s="3">
        <v>6</v>
      </c>
      <c r="B12" s="8" t="s">
        <v>18</v>
      </c>
      <c r="C12" s="4">
        <v>500</v>
      </c>
      <c r="D12" s="4">
        <v>58.55</v>
      </c>
      <c r="E12" s="5">
        <v>58.55</v>
      </c>
      <c r="F12" s="13">
        <f>E12/C12</f>
        <v>0.1171</v>
      </c>
      <c r="G12" s="5" t="s">
        <v>9</v>
      </c>
      <c r="H12" s="5" t="s">
        <v>9</v>
      </c>
      <c r="I12" s="5" t="s">
        <v>9</v>
      </c>
    </row>
    <row r="13" spans="1:9" s="6" customFormat="1" ht="33" customHeight="1">
      <c r="A13" s="3">
        <v>7</v>
      </c>
      <c r="B13" s="8" t="s">
        <v>27</v>
      </c>
      <c r="C13" s="4">
        <v>100</v>
      </c>
      <c r="D13" s="4">
        <v>0</v>
      </c>
      <c r="E13" s="5">
        <v>0</v>
      </c>
      <c r="F13" s="13">
        <v>0</v>
      </c>
      <c r="G13" s="5">
        <v>0</v>
      </c>
      <c r="H13" s="5">
        <v>0</v>
      </c>
      <c r="I13" s="5">
        <v>17636.122</v>
      </c>
    </row>
    <row r="14" spans="1:9" s="6" customFormat="1" ht="94.5" customHeight="1">
      <c r="A14" s="3">
        <v>8</v>
      </c>
      <c r="B14" s="8" t="s">
        <v>38</v>
      </c>
      <c r="C14" s="4">
        <v>100</v>
      </c>
      <c r="D14" s="4">
        <v>0</v>
      </c>
      <c r="E14" s="5">
        <v>0</v>
      </c>
      <c r="F14" s="13">
        <v>0</v>
      </c>
      <c r="G14" s="5" t="s">
        <v>9</v>
      </c>
      <c r="H14" s="5" t="s">
        <v>9</v>
      </c>
      <c r="I14" s="5" t="s">
        <v>9</v>
      </c>
    </row>
    <row r="15" spans="1:9" s="6" customFormat="1" ht="79.5" customHeight="1">
      <c r="A15" s="3">
        <v>9</v>
      </c>
      <c r="B15" s="8" t="s">
        <v>32</v>
      </c>
      <c r="C15" s="4">
        <v>100</v>
      </c>
      <c r="D15" s="4">
        <v>0</v>
      </c>
      <c r="E15" s="5">
        <v>0</v>
      </c>
      <c r="F15" s="13">
        <v>0</v>
      </c>
      <c r="G15" s="5" t="s">
        <v>9</v>
      </c>
      <c r="H15" s="5" t="s">
        <v>9</v>
      </c>
      <c r="I15" s="5" t="s">
        <v>9</v>
      </c>
    </row>
    <row r="16" spans="1:9" s="6" customFormat="1" ht="33" customHeight="1">
      <c r="A16" s="3">
        <v>10</v>
      </c>
      <c r="B16" s="8" t="s">
        <v>16</v>
      </c>
      <c r="C16" s="4">
        <v>300</v>
      </c>
      <c r="D16" s="4">
        <v>0</v>
      </c>
      <c r="E16" s="5">
        <v>0</v>
      </c>
      <c r="F16" s="13">
        <f>E16/C16*100</f>
        <v>0</v>
      </c>
      <c r="G16" s="5" t="s">
        <v>9</v>
      </c>
      <c r="H16" s="5" t="s">
        <v>9</v>
      </c>
      <c r="I16" s="5" t="s">
        <v>9</v>
      </c>
    </row>
    <row r="17" spans="1:9" s="6" customFormat="1" ht="33.75" customHeight="1">
      <c r="A17" s="3">
        <v>11</v>
      </c>
      <c r="B17" s="8" t="s">
        <v>17</v>
      </c>
      <c r="C17" s="4">
        <v>200</v>
      </c>
      <c r="D17" s="4">
        <v>0</v>
      </c>
      <c r="E17" s="5">
        <v>0</v>
      </c>
      <c r="F17" s="13">
        <v>0</v>
      </c>
      <c r="G17" s="5" t="s">
        <v>9</v>
      </c>
      <c r="H17" s="5" t="s">
        <v>9</v>
      </c>
      <c r="I17" s="5" t="s">
        <v>9</v>
      </c>
    </row>
    <row r="18" spans="1:9" s="6" customFormat="1" ht="80.25" customHeight="1">
      <c r="A18" s="3">
        <v>12</v>
      </c>
      <c r="B18" s="8" t="s">
        <v>37</v>
      </c>
      <c r="C18" s="4">
        <v>100</v>
      </c>
      <c r="D18" s="4">
        <v>0</v>
      </c>
      <c r="E18" s="5">
        <v>0</v>
      </c>
      <c r="F18" s="13">
        <v>0</v>
      </c>
      <c r="G18" s="5" t="s">
        <v>9</v>
      </c>
      <c r="H18" s="5" t="s">
        <v>9</v>
      </c>
      <c r="I18" s="5" t="s">
        <v>9</v>
      </c>
    </row>
    <row r="19" spans="1:9" s="9" customFormat="1" ht="30" customHeight="1">
      <c r="A19" s="3">
        <v>13</v>
      </c>
      <c r="B19" s="8" t="s">
        <v>45</v>
      </c>
      <c r="C19" s="4">
        <v>50</v>
      </c>
      <c r="D19" s="4">
        <v>0</v>
      </c>
      <c r="E19" s="5">
        <v>0</v>
      </c>
      <c r="F19" s="13">
        <v>0</v>
      </c>
      <c r="G19" s="5" t="s">
        <v>9</v>
      </c>
      <c r="H19" s="5" t="s">
        <v>9</v>
      </c>
      <c r="I19" s="5" t="s">
        <v>9</v>
      </c>
    </row>
    <row r="20" spans="1:9" s="6" customFormat="1" ht="35.25" customHeight="1">
      <c r="A20" s="3">
        <v>14</v>
      </c>
      <c r="B20" s="8" t="s">
        <v>24</v>
      </c>
      <c r="C20" s="4">
        <v>10</v>
      </c>
      <c r="D20" s="4">
        <v>0</v>
      </c>
      <c r="E20" s="5">
        <v>0</v>
      </c>
      <c r="F20" s="13">
        <f>E20*100/C20</f>
        <v>0</v>
      </c>
      <c r="G20" s="5">
        <v>0</v>
      </c>
      <c r="H20" s="5">
        <v>0</v>
      </c>
      <c r="I20" s="5">
        <v>0</v>
      </c>
    </row>
    <row r="21" spans="1:9" s="6" customFormat="1" ht="30" customHeight="1">
      <c r="A21" s="3">
        <v>15</v>
      </c>
      <c r="B21" s="8" t="s">
        <v>30</v>
      </c>
      <c r="C21" s="4">
        <v>30</v>
      </c>
      <c r="D21" s="4">
        <v>0</v>
      </c>
      <c r="E21" s="5">
        <v>0</v>
      </c>
      <c r="F21" s="13">
        <f>E21/C21*100</f>
        <v>0</v>
      </c>
      <c r="G21" s="5">
        <v>0</v>
      </c>
      <c r="H21" s="5">
        <v>0</v>
      </c>
      <c r="I21" s="5">
        <v>0</v>
      </c>
    </row>
    <row r="22" spans="1:9" s="6" customFormat="1" ht="32.25" customHeight="1">
      <c r="A22" s="3">
        <v>16</v>
      </c>
      <c r="B22" s="8" t="s">
        <v>31</v>
      </c>
      <c r="C22" s="4">
        <v>70</v>
      </c>
      <c r="D22" s="4">
        <v>0</v>
      </c>
      <c r="E22" s="5">
        <v>0</v>
      </c>
      <c r="F22" s="13">
        <v>0</v>
      </c>
      <c r="G22" s="5">
        <v>0</v>
      </c>
      <c r="H22" s="5">
        <v>0</v>
      </c>
      <c r="I22" s="5">
        <v>0</v>
      </c>
    </row>
    <row r="23" spans="1:9" s="6" customFormat="1" ht="33.75" customHeight="1">
      <c r="A23" s="3">
        <v>17</v>
      </c>
      <c r="B23" s="8" t="s">
        <v>13</v>
      </c>
      <c r="C23" s="4">
        <v>500</v>
      </c>
      <c r="D23" s="4">
        <v>0</v>
      </c>
      <c r="E23" s="5">
        <v>0</v>
      </c>
      <c r="F23" s="13">
        <v>0</v>
      </c>
      <c r="G23" s="5">
        <v>0</v>
      </c>
      <c r="H23" s="5">
        <v>0</v>
      </c>
      <c r="I23" s="5">
        <v>0</v>
      </c>
    </row>
    <row r="24" spans="1:9" s="6" customFormat="1" ht="33" customHeight="1">
      <c r="A24" s="3">
        <v>18</v>
      </c>
      <c r="B24" s="8" t="s">
        <v>15</v>
      </c>
      <c r="C24" s="4">
        <v>30</v>
      </c>
      <c r="D24" s="4">
        <v>0</v>
      </c>
      <c r="E24" s="5">
        <v>0</v>
      </c>
      <c r="F24" s="13">
        <f>E24/C24*100</f>
        <v>0</v>
      </c>
      <c r="G24" s="5">
        <v>0</v>
      </c>
      <c r="H24" s="5">
        <v>0</v>
      </c>
      <c r="I24" s="5">
        <v>0</v>
      </c>
    </row>
    <row r="25" spans="1:9" s="6" customFormat="1" ht="35.25" customHeight="1">
      <c r="A25" s="3">
        <v>19</v>
      </c>
      <c r="B25" s="8" t="s">
        <v>14</v>
      </c>
      <c r="C25" s="4">
        <v>50</v>
      </c>
      <c r="D25" s="4">
        <v>0</v>
      </c>
      <c r="E25" s="5">
        <v>0</v>
      </c>
      <c r="F25" s="13">
        <f>E25/C25*100</f>
        <v>0</v>
      </c>
      <c r="G25" s="5">
        <v>0</v>
      </c>
      <c r="H25" s="5">
        <v>0</v>
      </c>
      <c r="I25" s="5">
        <v>0</v>
      </c>
    </row>
    <row r="26" spans="1:9" s="6" customFormat="1" ht="35.25" customHeight="1">
      <c r="A26" s="3">
        <v>20</v>
      </c>
      <c r="B26" s="8" t="s">
        <v>46</v>
      </c>
      <c r="C26" s="4">
        <v>10</v>
      </c>
      <c r="D26" s="4">
        <v>0</v>
      </c>
      <c r="E26" s="5">
        <v>0</v>
      </c>
      <c r="F26" s="13">
        <f>E26/C26</f>
        <v>0</v>
      </c>
      <c r="G26" s="5">
        <v>0</v>
      </c>
      <c r="H26" s="5">
        <v>0</v>
      </c>
      <c r="I26" s="5">
        <v>0</v>
      </c>
    </row>
    <row r="27" spans="1:9" s="6" customFormat="1" ht="33" customHeight="1">
      <c r="A27" s="3">
        <v>21</v>
      </c>
      <c r="B27" s="8" t="s">
        <v>51</v>
      </c>
      <c r="C27" s="4">
        <v>20</v>
      </c>
      <c r="D27" s="4">
        <v>0</v>
      </c>
      <c r="E27" s="5">
        <v>0</v>
      </c>
      <c r="F27" s="13">
        <v>0</v>
      </c>
      <c r="G27" s="5">
        <v>0</v>
      </c>
      <c r="H27" s="5">
        <v>0</v>
      </c>
      <c r="I27" s="5">
        <v>0</v>
      </c>
    </row>
    <row r="28" spans="1:9" s="6" customFormat="1" ht="32.25" customHeight="1">
      <c r="A28" s="3">
        <v>22</v>
      </c>
      <c r="B28" s="8" t="s">
        <v>26</v>
      </c>
      <c r="C28" s="4">
        <v>50</v>
      </c>
      <c r="D28" s="4">
        <v>0</v>
      </c>
      <c r="E28" s="5">
        <v>0</v>
      </c>
      <c r="F28" s="13">
        <f>E28/C28</f>
        <v>0</v>
      </c>
      <c r="G28" s="5" t="s">
        <v>9</v>
      </c>
      <c r="H28" s="5" t="s">
        <v>9</v>
      </c>
      <c r="I28" s="5" t="s">
        <v>9</v>
      </c>
    </row>
    <row r="29" spans="1:9" s="6" customFormat="1" ht="19.5" customHeight="1">
      <c r="A29" s="3">
        <v>23</v>
      </c>
      <c r="B29" s="8" t="s">
        <v>25</v>
      </c>
      <c r="C29" s="4">
        <v>30</v>
      </c>
      <c r="D29" s="4">
        <v>0</v>
      </c>
      <c r="E29" s="5">
        <v>0</v>
      </c>
      <c r="F29" s="13">
        <v>0</v>
      </c>
      <c r="G29" s="5" t="s">
        <v>9</v>
      </c>
      <c r="H29" s="5" t="s">
        <v>9</v>
      </c>
      <c r="I29" s="5" t="s">
        <v>9</v>
      </c>
    </row>
    <row r="30" spans="1:9" s="9" customFormat="1" ht="66" customHeight="1">
      <c r="A30" s="3">
        <v>24</v>
      </c>
      <c r="B30" s="8" t="s">
        <v>43</v>
      </c>
      <c r="C30" s="4">
        <v>30</v>
      </c>
      <c r="D30" s="4">
        <v>0</v>
      </c>
      <c r="E30" s="5">
        <v>0</v>
      </c>
      <c r="F30" s="13">
        <v>0</v>
      </c>
      <c r="G30" s="5" t="s">
        <v>9</v>
      </c>
      <c r="H30" s="5" t="s">
        <v>9</v>
      </c>
      <c r="I30" s="5" t="s">
        <v>9</v>
      </c>
    </row>
    <row r="31" spans="1:9" s="6" customFormat="1" ht="32.25" customHeight="1">
      <c r="A31" s="3">
        <v>25</v>
      </c>
      <c r="B31" s="8" t="s">
        <v>19</v>
      </c>
      <c r="C31" s="4">
        <v>50</v>
      </c>
      <c r="D31" s="4">
        <v>0</v>
      </c>
      <c r="E31" s="5">
        <v>0</v>
      </c>
      <c r="F31" s="13">
        <v>0</v>
      </c>
      <c r="G31" s="5" t="s">
        <v>9</v>
      </c>
      <c r="H31" s="5" t="s">
        <v>9</v>
      </c>
      <c r="I31" s="5" t="s">
        <v>9</v>
      </c>
    </row>
    <row r="32" spans="1:9" s="6" customFormat="1" ht="65.25" customHeight="1">
      <c r="A32" s="3">
        <v>26</v>
      </c>
      <c r="B32" s="8" t="s">
        <v>20</v>
      </c>
      <c r="C32" s="4">
        <v>50</v>
      </c>
      <c r="D32" s="4">
        <v>0</v>
      </c>
      <c r="E32" s="5">
        <v>0</v>
      </c>
      <c r="F32" s="13">
        <f aca="true" t="shared" si="0" ref="F32:F37">E32/C32</f>
        <v>0</v>
      </c>
      <c r="G32" s="5" t="s">
        <v>9</v>
      </c>
      <c r="H32" s="5" t="s">
        <v>9</v>
      </c>
      <c r="I32" s="5" t="s">
        <v>9</v>
      </c>
    </row>
    <row r="33" spans="1:9" s="9" customFormat="1" ht="49.5" customHeight="1">
      <c r="A33" s="3">
        <v>27</v>
      </c>
      <c r="B33" s="8" t="s">
        <v>48</v>
      </c>
      <c r="C33" s="4">
        <v>50</v>
      </c>
      <c r="D33" s="4">
        <v>0</v>
      </c>
      <c r="E33" s="5">
        <v>0</v>
      </c>
      <c r="F33" s="13">
        <f t="shared" si="0"/>
        <v>0</v>
      </c>
      <c r="G33" s="5" t="s">
        <v>9</v>
      </c>
      <c r="H33" s="5" t="s">
        <v>9</v>
      </c>
      <c r="I33" s="5" t="s">
        <v>9</v>
      </c>
    </row>
    <row r="34" spans="1:9" s="6" customFormat="1" ht="64.5" customHeight="1">
      <c r="A34" s="3">
        <v>28</v>
      </c>
      <c r="B34" s="8" t="s">
        <v>39</v>
      </c>
      <c r="C34" s="4">
        <v>280</v>
      </c>
      <c r="D34" s="4">
        <v>0</v>
      </c>
      <c r="E34" s="5">
        <v>0</v>
      </c>
      <c r="F34" s="13">
        <f t="shared" si="0"/>
        <v>0</v>
      </c>
      <c r="G34" s="5">
        <v>0</v>
      </c>
      <c r="H34" s="5">
        <v>0</v>
      </c>
      <c r="I34" s="5">
        <v>0</v>
      </c>
    </row>
    <row r="35" spans="1:9" s="6" customFormat="1" ht="49.5" customHeight="1">
      <c r="A35" s="3">
        <v>29</v>
      </c>
      <c r="B35" s="8" t="s">
        <v>23</v>
      </c>
      <c r="C35" s="4">
        <v>20</v>
      </c>
      <c r="D35" s="4">
        <v>0</v>
      </c>
      <c r="E35" s="5">
        <v>0</v>
      </c>
      <c r="F35" s="13">
        <f t="shared" si="0"/>
        <v>0</v>
      </c>
      <c r="G35" s="5" t="s">
        <v>9</v>
      </c>
      <c r="H35" s="5" t="s">
        <v>9</v>
      </c>
      <c r="I35" s="5" t="s">
        <v>9</v>
      </c>
    </row>
    <row r="36" spans="1:9" s="6" customFormat="1" ht="33" customHeight="1">
      <c r="A36" s="3">
        <v>30</v>
      </c>
      <c r="B36" s="8" t="s">
        <v>44</v>
      </c>
      <c r="C36" s="4">
        <v>270</v>
      </c>
      <c r="D36" s="4">
        <v>270</v>
      </c>
      <c r="E36" s="5">
        <v>270</v>
      </c>
      <c r="F36" s="13">
        <f t="shared" si="0"/>
        <v>1</v>
      </c>
      <c r="G36" s="5" t="s">
        <v>9</v>
      </c>
      <c r="H36" s="5" t="s">
        <v>9</v>
      </c>
      <c r="I36" s="5" t="s">
        <v>9</v>
      </c>
    </row>
    <row r="37" spans="1:9" s="6" customFormat="1" ht="33.75" customHeight="1">
      <c r="A37" s="3">
        <v>31</v>
      </c>
      <c r="B37" s="8" t="s">
        <v>22</v>
      </c>
      <c r="C37" s="4">
        <v>810</v>
      </c>
      <c r="D37" s="4">
        <v>0</v>
      </c>
      <c r="E37" s="5">
        <v>0</v>
      </c>
      <c r="F37" s="13">
        <f t="shared" si="0"/>
        <v>0</v>
      </c>
      <c r="G37" s="5" t="s">
        <v>9</v>
      </c>
      <c r="H37" s="5" t="s">
        <v>9</v>
      </c>
      <c r="I37" s="5" t="s">
        <v>9</v>
      </c>
    </row>
    <row r="38" spans="1:9" s="9" customFormat="1" ht="65.25" customHeight="1">
      <c r="A38" s="3">
        <v>32</v>
      </c>
      <c r="B38" s="8" t="s">
        <v>35</v>
      </c>
      <c r="C38" s="216" t="s">
        <v>34</v>
      </c>
      <c r="D38" s="217"/>
      <c r="E38" s="217"/>
      <c r="F38" s="218"/>
      <c r="G38" s="5" t="s">
        <v>9</v>
      </c>
      <c r="H38" s="5" t="s">
        <v>9</v>
      </c>
      <c r="I38" s="5" t="s">
        <v>9</v>
      </c>
    </row>
    <row r="39" spans="1:9" s="6" customFormat="1" ht="47.25">
      <c r="A39" s="3">
        <v>33</v>
      </c>
      <c r="B39" s="8" t="s">
        <v>36</v>
      </c>
      <c r="C39" s="216" t="s">
        <v>34</v>
      </c>
      <c r="D39" s="217"/>
      <c r="E39" s="217"/>
      <c r="F39" s="218"/>
      <c r="G39" s="5" t="s">
        <v>9</v>
      </c>
      <c r="H39" s="5" t="s">
        <v>9</v>
      </c>
      <c r="I39" s="5" t="s">
        <v>9</v>
      </c>
    </row>
    <row r="40" spans="1:9" s="6" customFormat="1" ht="18.75">
      <c r="A40" s="199" t="s">
        <v>8</v>
      </c>
      <c r="B40" s="199"/>
      <c r="C40" s="14">
        <f>SUM(C7:C37)</f>
        <v>4000</v>
      </c>
      <c r="D40" s="14">
        <f>SUM(D10:D37)</f>
        <v>328.55</v>
      </c>
      <c r="E40" s="14">
        <f>SUM(E7:E37)</f>
        <v>328.55</v>
      </c>
      <c r="F40" s="15">
        <f>E40/C40</f>
        <v>0.0821375</v>
      </c>
      <c r="G40" s="14">
        <f>SUM(G7:G40)</f>
        <v>0</v>
      </c>
      <c r="H40" s="14">
        <f>SUM(H7:H40)</f>
        <v>0</v>
      </c>
      <c r="I40" s="14">
        <f>SUM(I7:I39)</f>
        <v>17636.122</v>
      </c>
    </row>
    <row r="41" spans="1:10" ht="16.5">
      <c r="A41" s="219" t="s">
        <v>68</v>
      </c>
      <c r="B41" s="219"/>
      <c r="C41" s="219"/>
      <c r="D41" s="219"/>
      <c r="E41" s="219"/>
      <c r="F41" s="219"/>
      <c r="G41" s="219"/>
      <c r="H41" s="219"/>
      <c r="I41" s="219"/>
      <c r="J41" s="219"/>
    </row>
    <row r="42" spans="1:10" ht="12.75">
      <c r="A42" s="211" t="s">
        <v>52</v>
      </c>
      <c r="B42" s="211"/>
      <c r="C42" s="211"/>
      <c r="D42" s="211"/>
      <c r="E42" s="211"/>
      <c r="F42" s="211"/>
      <c r="G42" s="211"/>
      <c r="H42" s="211"/>
      <c r="I42" s="211"/>
      <c r="J42" s="211"/>
    </row>
    <row r="43" spans="1:10" ht="12.75">
      <c r="A43" s="200" t="s">
        <v>1</v>
      </c>
      <c r="B43" s="214" t="s">
        <v>53</v>
      </c>
      <c r="C43" s="212" t="s">
        <v>54</v>
      </c>
      <c r="D43" s="212"/>
      <c r="E43" s="213" t="s">
        <v>55</v>
      </c>
      <c r="F43" s="213"/>
      <c r="G43" s="213" t="s">
        <v>56</v>
      </c>
      <c r="H43" s="213"/>
      <c r="I43" s="212" t="s">
        <v>66</v>
      </c>
      <c r="J43" s="212"/>
    </row>
    <row r="44" spans="1:10" ht="12.75">
      <c r="A44" s="201"/>
      <c r="B44" s="215"/>
      <c r="C44" s="18" t="s">
        <v>7</v>
      </c>
      <c r="D44" s="18" t="s">
        <v>57</v>
      </c>
      <c r="E44" s="19" t="s">
        <v>7</v>
      </c>
      <c r="F44" s="19" t="s">
        <v>57</v>
      </c>
      <c r="G44" s="19" t="s">
        <v>7</v>
      </c>
      <c r="H44" s="19" t="s">
        <v>57</v>
      </c>
      <c r="I44" s="18" t="s">
        <v>7</v>
      </c>
      <c r="J44" s="18" t="s">
        <v>57</v>
      </c>
    </row>
    <row r="45" spans="1:10" ht="31.5">
      <c r="A45" s="20">
        <v>1</v>
      </c>
      <c r="B45" s="21" t="s">
        <v>69</v>
      </c>
      <c r="C45" s="22">
        <v>0</v>
      </c>
      <c r="D45" s="22">
        <v>0</v>
      </c>
      <c r="E45" s="22">
        <v>639.372</v>
      </c>
      <c r="F45" s="22">
        <v>521.162</v>
      </c>
      <c r="G45" s="22">
        <v>0</v>
      </c>
      <c r="H45" s="22">
        <v>0</v>
      </c>
      <c r="I45" s="22">
        <v>0</v>
      </c>
      <c r="J45" s="22">
        <v>0</v>
      </c>
    </row>
  </sheetData>
  <sheetProtection/>
  <mergeCells count="21">
    <mergeCell ref="A41:J41"/>
    <mergeCell ref="G4:G6"/>
    <mergeCell ref="A42:J42"/>
    <mergeCell ref="I43:J43"/>
    <mergeCell ref="C43:D43"/>
    <mergeCell ref="E43:F43"/>
    <mergeCell ref="H4:H6"/>
    <mergeCell ref="G43:H43"/>
    <mergeCell ref="B43:B44"/>
    <mergeCell ref="C38:F38"/>
    <mergeCell ref="C39:F39"/>
    <mergeCell ref="C4:F4"/>
    <mergeCell ref="A40:B40"/>
    <mergeCell ref="A43:A44"/>
    <mergeCell ref="A1:I1"/>
    <mergeCell ref="A2:I2"/>
    <mergeCell ref="E3:F3"/>
    <mergeCell ref="A4:A6"/>
    <mergeCell ref="B4:B6"/>
    <mergeCell ref="C5:F5"/>
    <mergeCell ref="I4:I6"/>
  </mergeCells>
  <printOptions/>
  <pageMargins left="0.17" right="0.18" top="0.17" bottom="0.17" header="0.17" footer="0.17"/>
  <pageSetup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90" zoomScaleNormal="75" zoomScaleSheetLayoutView="90" zoomScalePageLayoutView="0" workbookViewId="0" topLeftCell="A1">
      <pane xSplit="2" ySplit="7" topLeftCell="C4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47" sqref="K47"/>
    </sheetView>
  </sheetViews>
  <sheetFormatPr defaultColWidth="9.140625" defaultRowHeight="12.75"/>
  <cols>
    <col min="1" max="1" width="4.140625" style="144" customWidth="1"/>
    <col min="2" max="2" width="41.28125" style="144" customWidth="1"/>
    <col min="3" max="3" width="11.421875" style="144" customWidth="1"/>
    <col min="4" max="4" width="12.421875" style="144" customWidth="1"/>
    <col min="5" max="5" width="12.57421875" style="144" customWidth="1"/>
    <col min="6" max="7" width="11.57421875" style="144" customWidth="1"/>
    <col min="8" max="8" width="12.8515625" style="144" customWidth="1"/>
    <col min="9" max="9" width="11.421875" style="144" customWidth="1"/>
    <col min="10" max="10" width="9.421875" style="144" customWidth="1"/>
    <col min="11" max="11" width="11.28125" style="144" customWidth="1"/>
    <col min="12" max="12" width="9.28125" style="146" bestFit="1" customWidth="1"/>
    <col min="13" max="16384" width="9.140625" style="146" customWidth="1"/>
  </cols>
  <sheetData>
    <row r="1" spans="1:11" s="119" customFormat="1" ht="15.75">
      <c r="A1" s="117"/>
      <c r="B1" s="117"/>
      <c r="C1" s="117"/>
      <c r="D1" s="117"/>
      <c r="E1" s="117"/>
      <c r="F1" s="117"/>
      <c r="G1" s="117"/>
      <c r="H1" s="117"/>
      <c r="I1" s="117"/>
      <c r="J1" s="118"/>
      <c r="K1" s="117"/>
    </row>
    <row r="2" spans="1:11" s="120" customFormat="1" ht="16.5">
      <c r="A2" s="259" t="s">
        <v>118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s="120" customFormat="1" ht="12.75">
      <c r="A3" s="260" t="s">
        <v>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s="120" customFormat="1" ht="12.75">
      <c r="A4" s="121"/>
      <c r="B4" s="122"/>
      <c r="C4" s="121"/>
      <c r="D4" s="121"/>
      <c r="E4" s="261" t="s">
        <v>0</v>
      </c>
      <c r="F4" s="261"/>
      <c r="G4" s="123"/>
      <c r="H4" s="123"/>
      <c r="I4" s="121"/>
      <c r="J4" s="121"/>
      <c r="K4" s="121"/>
    </row>
    <row r="5" spans="1:11" s="120" customFormat="1" ht="12.75" customHeight="1">
      <c r="A5" s="262" t="s">
        <v>1</v>
      </c>
      <c r="B5" s="262" t="s">
        <v>10</v>
      </c>
      <c r="C5" s="249" t="s">
        <v>117</v>
      </c>
      <c r="D5" s="250"/>
      <c r="E5" s="250"/>
      <c r="F5" s="250"/>
      <c r="G5" s="251"/>
      <c r="H5" s="263" t="s">
        <v>2</v>
      </c>
      <c r="I5" s="263" t="s">
        <v>2</v>
      </c>
      <c r="J5" s="263" t="s">
        <v>3</v>
      </c>
      <c r="K5" s="263" t="s">
        <v>66</v>
      </c>
    </row>
    <row r="6" spans="1:11" s="120" customFormat="1" ht="12.75" customHeight="1">
      <c r="A6" s="262"/>
      <c r="B6" s="262"/>
      <c r="C6" s="249" t="s">
        <v>5</v>
      </c>
      <c r="D6" s="250"/>
      <c r="E6" s="250"/>
      <c r="F6" s="250"/>
      <c r="G6" s="251"/>
      <c r="H6" s="264"/>
      <c r="I6" s="264"/>
      <c r="J6" s="265"/>
      <c r="K6" s="265"/>
    </row>
    <row r="7" spans="1:11" s="120" customFormat="1" ht="51">
      <c r="A7" s="262"/>
      <c r="B7" s="262"/>
      <c r="C7" s="124" t="s">
        <v>41</v>
      </c>
      <c r="D7" s="124" t="s">
        <v>42</v>
      </c>
      <c r="E7" s="124" t="s">
        <v>6</v>
      </c>
      <c r="F7" s="124" t="s">
        <v>47</v>
      </c>
      <c r="G7" s="124" t="s">
        <v>50</v>
      </c>
      <c r="H7" s="124" t="s">
        <v>7</v>
      </c>
      <c r="I7" s="124" t="s">
        <v>70</v>
      </c>
      <c r="J7" s="264"/>
      <c r="K7" s="264"/>
    </row>
    <row r="8" spans="1:11" s="120" customFormat="1" ht="35.25" customHeight="1">
      <c r="A8" s="125">
        <v>1</v>
      </c>
      <c r="B8" s="165" t="s">
        <v>33</v>
      </c>
      <c r="C8" s="126">
        <v>50</v>
      </c>
      <c r="D8" s="126">
        <v>50</v>
      </c>
      <c r="E8" s="127">
        <v>50</v>
      </c>
      <c r="F8" s="155">
        <f>E8/C8</f>
        <v>1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</row>
    <row r="9" spans="1:11" s="120" customFormat="1" ht="50.25" customHeight="1">
      <c r="A9" s="125">
        <v>2</v>
      </c>
      <c r="B9" s="166" t="s">
        <v>28</v>
      </c>
      <c r="C9" s="126">
        <v>50</v>
      </c>
      <c r="D9" s="126">
        <v>50</v>
      </c>
      <c r="E9" s="127">
        <v>50</v>
      </c>
      <c r="F9" s="155">
        <f>E9/C9</f>
        <v>1</v>
      </c>
      <c r="G9" s="127">
        <f>D9-E9</f>
        <v>0</v>
      </c>
      <c r="H9" s="127">
        <v>0</v>
      </c>
      <c r="I9" s="127">
        <v>0</v>
      </c>
      <c r="J9" s="127">
        <v>0</v>
      </c>
      <c r="K9" s="127">
        <v>0</v>
      </c>
    </row>
    <row r="10" spans="1:11" s="120" customFormat="1" ht="35.25" customHeight="1">
      <c r="A10" s="125">
        <v>3</v>
      </c>
      <c r="B10" s="95" t="s">
        <v>86</v>
      </c>
      <c r="C10" s="126">
        <v>270</v>
      </c>
      <c r="D10" s="126">
        <v>270</v>
      </c>
      <c r="E10" s="127">
        <v>270</v>
      </c>
      <c r="F10" s="155">
        <f>E10/C10</f>
        <v>1</v>
      </c>
      <c r="G10" s="127">
        <f>E10-D10</f>
        <v>0</v>
      </c>
      <c r="H10" s="127" t="s">
        <v>120</v>
      </c>
      <c r="I10" s="127" t="s">
        <v>120</v>
      </c>
      <c r="J10" s="127">
        <v>0</v>
      </c>
      <c r="K10" s="127">
        <v>0</v>
      </c>
    </row>
    <row r="11" spans="1:11" s="120" customFormat="1" ht="48.75" customHeight="1">
      <c r="A11" s="125">
        <v>4</v>
      </c>
      <c r="B11" s="166" t="s">
        <v>21</v>
      </c>
      <c r="C11" s="126">
        <v>30</v>
      </c>
      <c r="D11" s="126">
        <v>30</v>
      </c>
      <c r="E11" s="127">
        <v>30</v>
      </c>
      <c r="F11" s="128">
        <v>0</v>
      </c>
      <c r="G11" s="127">
        <v>0</v>
      </c>
      <c r="H11" s="127">
        <v>3062.7</v>
      </c>
      <c r="I11" s="127">
        <v>3044.36</v>
      </c>
      <c r="J11" s="127">
        <v>0</v>
      </c>
      <c r="K11" s="127">
        <v>0</v>
      </c>
    </row>
    <row r="12" spans="1:11" s="120" customFormat="1" ht="63" customHeight="1">
      <c r="A12" s="125">
        <v>5</v>
      </c>
      <c r="B12" s="95" t="s">
        <v>102</v>
      </c>
      <c r="C12" s="126">
        <v>0</v>
      </c>
      <c r="D12" s="126">
        <v>0</v>
      </c>
      <c r="E12" s="127">
        <v>0</v>
      </c>
      <c r="F12" s="128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</row>
    <row r="13" spans="1:11" s="120" customFormat="1" ht="62.25" customHeight="1">
      <c r="A13" s="125">
        <v>6</v>
      </c>
      <c r="B13" s="95" t="s">
        <v>29</v>
      </c>
      <c r="C13" s="126">
        <v>30</v>
      </c>
      <c r="D13" s="126">
        <v>30</v>
      </c>
      <c r="E13" s="127">
        <v>30</v>
      </c>
      <c r="F13" s="155">
        <f>E13/C13</f>
        <v>1</v>
      </c>
      <c r="G13" s="127">
        <f>D13-E13</f>
        <v>0</v>
      </c>
      <c r="H13" s="96">
        <f>2190.6-646.371</f>
        <v>1544.2289999999998</v>
      </c>
      <c r="I13" s="96">
        <f>1998.139-646.371</f>
        <v>1351.768</v>
      </c>
      <c r="J13" s="97">
        <v>0</v>
      </c>
      <c r="K13" s="97">
        <v>0</v>
      </c>
    </row>
    <row r="14" spans="1:11" s="120" customFormat="1" ht="49.5" customHeight="1">
      <c r="A14" s="125">
        <v>7</v>
      </c>
      <c r="B14" s="95" t="s">
        <v>12</v>
      </c>
      <c r="C14" s="126">
        <v>30</v>
      </c>
      <c r="D14" s="126">
        <v>30</v>
      </c>
      <c r="E14" s="127">
        <v>0</v>
      </c>
      <c r="F14" s="128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</row>
    <row r="15" spans="1:11" s="120" customFormat="1" ht="64.5" customHeight="1">
      <c r="A15" s="125">
        <v>8</v>
      </c>
      <c r="B15" s="95" t="s">
        <v>18</v>
      </c>
      <c r="C15" s="126">
        <v>500</v>
      </c>
      <c r="D15" s="126">
        <v>58.55</v>
      </c>
      <c r="E15" s="127">
        <v>58.55</v>
      </c>
      <c r="F15" s="128">
        <f>E15/C15</f>
        <v>0.1171</v>
      </c>
      <c r="G15" s="127">
        <f>D15-E15</f>
        <v>0</v>
      </c>
      <c r="H15" s="127">
        <v>0</v>
      </c>
      <c r="I15" s="127">
        <v>0</v>
      </c>
      <c r="J15" s="127">
        <v>0</v>
      </c>
      <c r="K15" s="127">
        <v>0</v>
      </c>
    </row>
    <row r="16" spans="1:12" s="120" customFormat="1" ht="49.5" customHeight="1">
      <c r="A16" s="125">
        <v>9</v>
      </c>
      <c r="B16" s="95" t="s">
        <v>27</v>
      </c>
      <c r="C16" s="126">
        <v>100</v>
      </c>
      <c r="D16" s="126">
        <v>0</v>
      </c>
      <c r="E16" s="127">
        <v>0</v>
      </c>
      <c r="F16" s="128">
        <v>0</v>
      </c>
      <c r="G16" s="127">
        <v>0</v>
      </c>
      <c r="H16" s="127">
        <v>2000</v>
      </c>
      <c r="I16" s="127">
        <v>2000</v>
      </c>
      <c r="J16" s="127">
        <v>0</v>
      </c>
      <c r="K16" s="127">
        <v>148678.06</v>
      </c>
      <c r="L16" s="129">
        <f>I16+K16</f>
        <v>150678.06</v>
      </c>
    </row>
    <row r="17" spans="1:11" s="120" customFormat="1" ht="95.25" customHeight="1">
      <c r="A17" s="125">
        <v>10</v>
      </c>
      <c r="B17" s="95" t="s">
        <v>39</v>
      </c>
      <c r="C17" s="126">
        <v>424.6108</v>
      </c>
      <c r="D17" s="126">
        <v>424.6108</v>
      </c>
      <c r="E17" s="127">
        <v>412.95756</v>
      </c>
      <c r="F17" s="128">
        <f>E17/C17</f>
        <v>0.9725554790410419</v>
      </c>
      <c r="G17" s="127">
        <f>D17-E17</f>
        <v>11.653239999999983</v>
      </c>
      <c r="H17" s="127">
        <v>0</v>
      </c>
      <c r="I17" s="127">
        <v>0</v>
      </c>
      <c r="J17" s="127">
        <v>0</v>
      </c>
      <c r="K17" s="127">
        <v>5</v>
      </c>
    </row>
    <row r="18" spans="1:11" s="153" customFormat="1" ht="78.75" customHeight="1">
      <c r="A18" s="148">
        <v>11</v>
      </c>
      <c r="B18" s="149" t="s">
        <v>23</v>
      </c>
      <c r="C18" s="150">
        <v>20</v>
      </c>
      <c r="D18" s="150">
        <v>20</v>
      </c>
      <c r="E18" s="151">
        <v>0</v>
      </c>
      <c r="F18" s="152">
        <v>0</v>
      </c>
      <c r="G18" s="151">
        <f>D18-E18</f>
        <v>20</v>
      </c>
      <c r="H18" s="151">
        <v>0</v>
      </c>
      <c r="I18" s="151">
        <v>0</v>
      </c>
      <c r="J18" s="151">
        <v>0</v>
      </c>
      <c r="K18" s="151">
        <v>0</v>
      </c>
    </row>
    <row r="19" spans="1:11" s="120" customFormat="1" ht="66.75" customHeight="1">
      <c r="A19" s="125">
        <v>12</v>
      </c>
      <c r="B19" s="95" t="s">
        <v>87</v>
      </c>
      <c r="C19" s="126">
        <v>1050</v>
      </c>
      <c r="D19" s="126">
        <v>36.27513</v>
      </c>
      <c r="E19" s="127">
        <v>27</v>
      </c>
      <c r="F19" s="128">
        <f>E19/C19</f>
        <v>0.025714285714285714</v>
      </c>
      <c r="G19" s="127">
        <f>D19-E19</f>
        <v>9.275129999999997</v>
      </c>
      <c r="H19" s="127">
        <v>0</v>
      </c>
      <c r="I19" s="127">
        <v>0</v>
      </c>
      <c r="J19" s="127">
        <v>0</v>
      </c>
      <c r="K19" s="127">
        <v>0</v>
      </c>
    </row>
    <row r="20" spans="1:11" s="120" customFormat="1" ht="47.25" customHeight="1">
      <c r="A20" s="125">
        <v>13</v>
      </c>
      <c r="B20" s="95" t="s">
        <v>26</v>
      </c>
      <c r="C20" s="126">
        <v>50</v>
      </c>
      <c r="D20" s="126">
        <v>50</v>
      </c>
      <c r="E20" s="127">
        <v>50</v>
      </c>
      <c r="F20" s="155">
        <f>E20/C20</f>
        <v>1</v>
      </c>
      <c r="G20" s="127">
        <v>0</v>
      </c>
      <c r="H20" s="127">
        <v>32.21</v>
      </c>
      <c r="I20" s="127">
        <v>31.21</v>
      </c>
      <c r="J20" s="127">
        <v>0</v>
      </c>
      <c r="K20" s="127">
        <v>0</v>
      </c>
    </row>
    <row r="21" spans="1:11" s="120" customFormat="1" ht="33" customHeight="1">
      <c r="A21" s="125">
        <v>14</v>
      </c>
      <c r="B21" s="95" t="s">
        <v>25</v>
      </c>
      <c r="C21" s="126">
        <v>80</v>
      </c>
      <c r="D21" s="126">
        <v>80</v>
      </c>
      <c r="E21" s="127">
        <v>80</v>
      </c>
      <c r="F21" s="155">
        <f>E21/C21</f>
        <v>1</v>
      </c>
      <c r="G21" s="127">
        <v>0</v>
      </c>
      <c r="H21" s="127">
        <v>3300.9</v>
      </c>
      <c r="I21" s="127">
        <v>3300.9</v>
      </c>
      <c r="J21" s="127">
        <v>0</v>
      </c>
      <c r="K21" s="127">
        <v>0</v>
      </c>
    </row>
    <row r="22" spans="1:11" s="120" customFormat="1" ht="50.25" customHeight="1">
      <c r="A22" s="125">
        <v>15</v>
      </c>
      <c r="B22" s="95" t="s">
        <v>88</v>
      </c>
      <c r="C22" s="126">
        <v>50</v>
      </c>
      <c r="D22" s="126">
        <v>50</v>
      </c>
      <c r="E22" s="127">
        <v>50</v>
      </c>
      <c r="F22" s="155">
        <f>E22/C22</f>
        <v>1</v>
      </c>
      <c r="G22" s="127">
        <f>D22-E22</f>
        <v>0</v>
      </c>
      <c r="H22" s="127">
        <v>297.34965</v>
      </c>
      <c r="I22" s="127">
        <v>297.34965</v>
      </c>
      <c r="J22" s="127">
        <v>6495.3</v>
      </c>
      <c r="K22" s="127">
        <v>0</v>
      </c>
    </row>
    <row r="23" spans="1:11" s="153" customFormat="1" ht="111" customHeight="1">
      <c r="A23" s="148">
        <v>16</v>
      </c>
      <c r="B23" s="149" t="s">
        <v>89</v>
      </c>
      <c r="C23" s="150">
        <v>50</v>
      </c>
      <c r="D23" s="150">
        <v>35</v>
      </c>
      <c r="E23" s="151">
        <v>31.94</v>
      </c>
      <c r="F23" s="152">
        <f>E23/C23</f>
        <v>0.6388</v>
      </c>
      <c r="G23" s="151">
        <f>D23-E23</f>
        <v>3.0599999999999987</v>
      </c>
      <c r="H23" s="151">
        <v>9.369</v>
      </c>
      <c r="I23" s="151">
        <v>9.369</v>
      </c>
      <c r="J23" s="151">
        <v>0</v>
      </c>
      <c r="K23" s="151">
        <v>0</v>
      </c>
    </row>
    <row r="24" spans="1:11" s="120" customFormat="1" ht="47.25" customHeight="1">
      <c r="A24" s="125">
        <v>17</v>
      </c>
      <c r="B24" s="95" t="s">
        <v>90</v>
      </c>
      <c r="C24" s="126">
        <v>0</v>
      </c>
      <c r="D24" s="126">
        <v>0</v>
      </c>
      <c r="E24" s="127">
        <v>0</v>
      </c>
      <c r="F24" s="128">
        <v>0</v>
      </c>
      <c r="G24" s="127">
        <f>D24-E24</f>
        <v>0</v>
      </c>
      <c r="H24" s="127">
        <v>2762.81</v>
      </c>
      <c r="I24" s="127">
        <v>2762.81</v>
      </c>
      <c r="J24" s="127">
        <v>0</v>
      </c>
      <c r="K24" s="127">
        <v>0</v>
      </c>
    </row>
    <row r="25" spans="1:11" s="120" customFormat="1" ht="108.75" customHeight="1">
      <c r="A25" s="125">
        <v>18</v>
      </c>
      <c r="B25" s="95" t="s">
        <v>91</v>
      </c>
      <c r="C25" s="126">
        <v>30</v>
      </c>
      <c r="D25" s="126">
        <v>30</v>
      </c>
      <c r="E25" s="127">
        <v>0</v>
      </c>
      <c r="F25" s="128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</row>
    <row r="26" spans="1:12" s="153" customFormat="1" ht="63.75" customHeight="1">
      <c r="A26" s="148">
        <v>19</v>
      </c>
      <c r="B26" s="149" t="s">
        <v>22</v>
      </c>
      <c r="C26" s="150">
        <v>2560.13957</v>
      </c>
      <c r="D26" s="150">
        <v>1970.63405</v>
      </c>
      <c r="E26" s="151">
        <v>1898.94073</v>
      </c>
      <c r="F26" s="152">
        <f aca="true" t="shared" si="0" ref="F26:F31">E26/C26</f>
        <v>0.7417332837053099</v>
      </c>
      <c r="G26" s="151">
        <f>D26-E26</f>
        <v>71.69331999999986</v>
      </c>
      <c r="H26" s="151" t="s">
        <v>121</v>
      </c>
      <c r="I26" s="151" t="s">
        <v>121</v>
      </c>
      <c r="J26" s="151" t="s">
        <v>122</v>
      </c>
      <c r="K26" s="151" t="s">
        <v>123</v>
      </c>
      <c r="L26" s="154" t="e">
        <f>H26+K26</f>
        <v>#VALUE!</v>
      </c>
    </row>
    <row r="27" spans="1:11" s="120" customFormat="1" ht="66" customHeight="1">
      <c r="A27" s="125">
        <v>20</v>
      </c>
      <c r="B27" s="95" t="s">
        <v>24</v>
      </c>
      <c r="C27" s="126">
        <v>10</v>
      </c>
      <c r="D27" s="126">
        <v>10</v>
      </c>
      <c r="E27" s="127">
        <v>10</v>
      </c>
      <c r="F27" s="155">
        <f t="shared" si="0"/>
        <v>1</v>
      </c>
      <c r="G27" s="127">
        <f>D27-E27</f>
        <v>0</v>
      </c>
      <c r="H27" s="127">
        <v>0</v>
      </c>
      <c r="I27" s="127">
        <v>0</v>
      </c>
      <c r="J27" s="127">
        <v>0</v>
      </c>
      <c r="K27" s="127">
        <v>0</v>
      </c>
    </row>
    <row r="28" spans="1:11" s="120" customFormat="1" ht="48" customHeight="1">
      <c r="A28" s="125">
        <v>21</v>
      </c>
      <c r="B28" s="95" t="s">
        <v>30</v>
      </c>
      <c r="C28" s="126">
        <v>30</v>
      </c>
      <c r="D28" s="126">
        <v>30</v>
      </c>
      <c r="E28" s="127">
        <v>30</v>
      </c>
      <c r="F28" s="155">
        <f t="shared" si="0"/>
        <v>1</v>
      </c>
      <c r="G28" s="127">
        <f>D28-E28</f>
        <v>0</v>
      </c>
      <c r="H28" s="127">
        <v>0</v>
      </c>
      <c r="I28" s="127">
        <v>0</v>
      </c>
      <c r="J28" s="127">
        <v>0</v>
      </c>
      <c r="K28" s="127">
        <v>0</v>
      </c>
    </row>
    <row r="29" spans="1:11" s="120" customFormat="1" ht="48" customHeight="1">
      <c r="A29" s="125">
        <v>22</v>
      </c>
      <c r="B29" s="95" t="s">
        <v>31</v>
      </c>
      <c r="C29" s="126">
        <v>70</v>
      </c>
      <c r="D29" s="126">
        <v>70</v>
      </c>
      <c r="E29" s="127">
        <v>70</v>
      </c>
      <c r="F29" s="155">
        <f t="shared" si="0"/>
        <v>1</v>
      </c>
      <c r="G29" s="127">
        <v>0</v>
      </c>
      <c r="H29" s="127">
        <v>0</v>
      </c>
      <c r="I29" s="127">
        <v>0</v>
      </c>
      <c r="J29" s="127">
        <v>0</v>
      </c>
      <c r="K29" s="127">
        <v>0.981</v>
      </c>
    </row>
    <row r="30" spans="1:12" s="120" customFormat="1" ht="33" customHeight="1">
      <c r="A30" s="125">
        <v>23</v>
      </c>
      <c r="B30" s="95" t="s">
        <v>13</v>
      </c>
      <c r="C30" s="126">
        <v>1078.9</v>
      </c>
      <c r="D30" s="126">
        <v>1007.52157</v>
      </c>
      <c r="E30" s="127">
        <v>1007.52157</v>
      </c>
      <c r="F30" s="128">
        <f t="shared" si="0"/>
        <v>0.9338414774307164</v>
      </c>
      <c r="G30" s="127">
        <f>D30-E30</f>
        <v>0</v>
      </c>
      <c r="H30" s="127" t="s">
        <v>124</v>
      </c>
      <c r="I30" s="127" t="s">
        <v>124</v>
      </c>
      <c r="J30" s="127" t="s">
        <v>125</v>
      </c>
      <c r="K30" s="127" t="s">
        <v>126</v>
      </c>
      <c r="L30" s="129" t="e">
        <f>I30+J30+K30</f>
        <v>#VALUE!</v>
      </c>
    </row>
    <row r="31" spans="1:11" s="120" customFormat="1" ht="47.25" customHeight="1">
      <c r="A31" s="125">
        <v>24</v>
      </c>
      <c r="B31" s="95" t="s">
        <v>15</v>
      </c>
      <c r="C31" s="126">
        <v>30</v>
      </c>
      <c r="D31" s="126">
        <v>18</v>
      </c>
      <c r="E31" s="127">
        <v>18</v>
      </c>
      <c r="F31" s="128">
        <f t="shared" si="0"/>
        <v>0.6</v>
      </c>
      <c r="G31" s="127">
        <f>D31-E31</f>
        <v>0</v>
      </c>
      <c r="H31" s="127" t="s">
        <v>127</v>
      </c>
      <c r="I31" s="127" t="s">
        <v>127</v>
      </c>
      <c r="J31" s="127" t="s">
        <v>122</v>
      </c>
      <c r="K31" s="127" t="s">
        <v>128</v>
      </c>
    </row>
    <row r="32" spans="1:11" s="120" customFormat="1" ht="46.5" customHeight="1">
      <c r="A32" s="125">
        <v>25</v>
      </c>
      <c r="B32" s="95" t="s">
        <v>14</v>
      </c>
      <c r="C32" s="126">
        <v>50</v>
      </c>
      <c r="D32" s="126">
        <v>50</v>
      </c>
      <c r="E32" s="127">
        <v>48.231</v>
      </c>
      <c r="F32" s="128">
        <f>E32/D32</f>
        <v>0.96462</v>
      </c>
      <c r="G32" s="127">
        <f>D32-E32</f>
        <v>1.7689999999999984</v>
      </c>
      <c r="H32" s="127">
        <v>0</v>
      </c>
      <c r="I32" s="127">
        <v>0</v>
      </c>
      <c r="J32" s="127">
        <v>0</v>
      </c>
      <c r="K32" s="127">
        <v>0</v>
      </c>
    </row>
    <row r="33" spans="1:11" s="120" customFormat="1" ht="48.75" customHeight="1">
      <c r="A33" s="125">
        <v>26</v>
      </c>
      <c r="B33" s="95" t="s">
        <v>92</v>
      </c>
      <c r="C33" s="126">
        <v>10</v>
      </c>
      <c r="D33" s="126">
        <v>10</v>
      </c>
      <c r="E33" s="127">
        <v>10</v>
      </c>
      <c r="F33" s="155">
        <f>E33/D33</f>
        <v>1</v>
      </c>
      <c r="G33" s="127">
        <f>D33-E33</f>
        <v>0</v>
      </c>
      <c r="H33" s="127">
        <v>0</v>
      </c>
      <c r="I33" s="127">
        <v>0</v>
      </c>
      <c r="J33" s="127">
        <v>0</v>
      </c>
      <c r="K33" s="127">
        <v>21</v>
      </c>
    </row>
    <row r="34" spans="1:11" s="120" customFormat="1" ht="51" customHeight="1">
      <c r="A34" s="125">
        <v>27</v>
      </c>
      <c r="B34" s="95" t="s">
        <v>93</v>
      </c>
      <c r="C34" s="130">
        <v>20</v>
      </c>
      <c r="D34" s="130">
        <v>20</v>
      </c>
      <c r="E34" s="131">
        <v>8.592</v>
      </c>
      <c r="F34" s="132">
        <f>E34/C34</f>
        <v>0.42960000000000004</v>
      </c>
      <c r="G34" s="131">
        <f>D34-E34</f>
        <v>11.408</v>
      </c>
      <c r="H34" s="131">
        <v>0</v>
      </c>
      <c r="I34" s="131">
        <v>0</v>
      </c>
      <c r="J34" s="131">
        <v>0</v>
      </c>
      <c r="K34" s="131">
        <v>0</v>
      </c>
    </row>
    <row r="35" spans="1:11" s="153" customFormat="1" ht="112.5" customHeight="1">
      <c r="A35" s="148">
        <v>28</v>
      </c>
      <c r="B35" s="157" t="s">
        <v>32</v>
      </c>
      <c r="C35" s="150">
        <v>100</v>
      </c>
      <c r="D35" s="150">
        <v>0</v>
      </c>
      <c r="E35" s="151">
        <v>0</v>
      </c>
      <c r="F35" s="152">
        <v>0</v>
      </c>
      <c r="G35" s="151">
        <v>0</v>
      </c>
      <c r="H35" s="151">
        <v>0</v>
      </c>
      <c r="I35" s="151">
        <v>0</v>
      </c>
      <c r="J35" s="151">
        <v>0</v>
      </c>
      <c r="K35" s="151">
        <f>109.461+53.935+229.921</f>
        <v>393.317</v>
      </c>
    </row>
    <row r="36" spans="1:12" s="153" customFormat="1" ht="33" customHeight="1">
      <c r="A36" s="148">
        <v>29</v>
      </c>
      <c r="B36" s="157" t="s">
        <v>17</v>
      </c>
      <c r="C36" s="150">
        <v>200</v>
      </c>
      <c r="D36" s="150">
        <v>0</v>
      </c>
      <c r="E36" s="151">
        <v>0</v>
      </c>
      <c r="F36" s="152">
        <v>0</v>
      </c>
      <c r="G36" s="151">
        <v>0</v>
      </c>
      <c r="H36" s="151" t="s">
        <v>131</v>
      </c>
      <c r="I36" s="151" t="s">
        <v>131</v>
      </c>
      <c r="J36" s="151" t="s">
        <v>122</v>
      </c>
      <c r="K36" s="151" t="s">
        <v>132</v>
      </c>
      <c r="L36" s="154" t="e">
        <f>H36+K36</f>
        <v>#VALUE!</v>
      </c>
    </row>
    <row r="37" spans="1:12" s="153" customFormat="1" ht="46.5" customHeight="1">
      <c r="A37" s="148">
        <v>30</v>
      </c>
      <c r="B37" s="157" t="s">
        <v>16</v>
      </c>
      <c r="C37" s="150">
        <v>300</v>
      </c>
      <c r="D37" s="150">
        <v>300</v>
      </c>
      <c r="E37" s="151">
        <v>300</v>
      </c>
      <c r="F37" s="156">
        <f>E37/C37</f>
        <v>1</v>
      </c>
      <c r="G37" s="151">
        <f>D37-E37</f>
        <v>0</v>
      </c>
      <c r="H37" s="151" t="s">
        <v>129</v>
      </c>
      <c r="I37" s="151" t="s">
        <v>129</v>
      </c>
      <c r="J37" s="151" t="s">
        <v>122</v>
      </c>
      <c r="K37" s="151" t="s">
        <v>130</v>
      </c>
      <c r="L37" s="154" t="e">
        <f>I37+J37+K37+E37</f>
        <v>#VALUE!</v>
      </c>
    </row>
    <row r="38" spans="1:12" s="153" customFormat="1" ht="95.25" customHeight="1">
      <c r="A38" s="148">
        <v>31</v>
      </c>
      <c r="B38" s="158" t="s">
        <v>94</v>
      </c>
      <c r="C38" s="150">
        <v>0</v>
      </c>
      <c r="D38" s="150">
        <v>0</v>
      </c>
      <c r="E38" s="151">
        <v>0</v>
      </c>
      <c r="F38" s="152">
        <v>0</v>
      </c>
      <c r="G38" s="151">
        <v>0</v>
      </c>
      <c r="H38" s="151" t="s">
        <v>133</v>
      </c>
      <c r="I38" s="151" t="s">
        <v>133</v>
      </c>
      <c r="J38" s="151" t="s">
        <v>134</v>
      </c>
      <c r="K38" s="151" t="s">
        <v>135</v>
      </c>
      <c r="L38" s="154" t="e">
        <f>H38+J38+K38</f>
        <v>#VALUE!</v>
      </c>
    </row>
    <row r="39" spans="1:12" s="153" customFormat="1" ht="140.25" customHeight="1">
      <c r="A39" s="148">
        <v>32</v>
      </c>
      <c r="B39" s="157" t="s">
        <v>37</v>
      </c>
      <c r="C39" s="150">
        <v>100</v>
      </c>
      <c r="D39" s="150">
        <v>99.25</v>
      </c>
      <c r="E39" s="151">
        <v>99.25</v>
      </c>
      <c r="F39" s="156">
        <f>E39/C39</f>
        <v>0.9925</v>
      </c>
      <c r="G39" s="151">
        <v>0</v>
      </c>
      <c r="H39" s="151" t="s">
        <v>140</v>
      </c>
      <c r="I39" s="151" t="s">
        <v>140</v>
      </c>
      <c r="J39" s="151" t="s">
        <v>122</v>
      </c>
      <c r="K39" s="151" t="s">
        <v>141</v>
      </c>
      <c r="L39" s="154" t="e">
        <f>E39+H39+K39</f>
        <v>#VALUE!</v>
      </c>
    </row>
    <row r="40" spans="1:12" s="120" customFormat="1" ht="96" customHeight="1">
      <c r="A40" s="125">
        <v>33</v>
      </c>
      <c r="B40" s="102" t="s">
        <v>35</v>
      </c>
      <c r="C40" s="252" t="s">
        <v>34</v>
      </c>
      <c r="D40" s="252"/>
      <c r="E40" s="252"/>
      <c r="F40" s="252"/>
      <c r="G40" s="252"/>
      <c r="H40" s="127" t="s">
        <v>138</v>
      </c>
      <c r="I40" s="127" t="s">
        <v>138</v>
      </c>
      <c r="J40" s="127" t="s">
        <v>122</v>
      </c>
      <c r="K40" s="127" t="s">
        <v>139</v>
      </c>
      <c r="L40" s="129" t="e">
        <f>I40+K40</f>
        <v>#VALUE!</v>
      </c>
    </row>
    <row r="41" spans="1:12" s="153" customFormat="1" ht="144.75" customHeight="1">
      <c r="A41" s="148">
        <v>34</v>
      </c>
      <c r="B41" s="158" t="s">
        <v>95</v>
      </c>
      <c r="C41" s="150">
        <v>100</v>
      </c>
      <c r="D41" s="150">
        <v>0</v>
      </c>
      <c r="E41" s="150">
        <v>0</v>
      </c>
      <c r="F41" s="150">
        <v>0</v>
      </c>
      <c r="G41" s="150">
        <v>0</v>
      </c>
      <c r="H41" s="151" t="s">
        <v>136</v>
      </c>
      <c r="I41" s="151" t="s">
        <v>136</v>
      </c>
      <c r="J41" s="151" t="s">
        <v>122</v>
      </c>
      <c r="K41" s="151" t="s">
        <v>137</v>
      </c>
      <c r="L41" s="154" t="e">
        <f>I41+K41</f>
        <v>#VALUE!</v>
      </c>
    </row>
    <row r="42" spans="1:12" s="153" customFormat="1" ht="45.75" customHeight="1">
      <c r="A42" s="159">
        <v>35</v>
      </c>
      <c r="B42" s="160" t="s">
        <v>96</v>
      </c>
      <c r="C42" s="161">
        <v>50</v>
      </c>
      <c r="D42" s="161">
        <v>0</v>
      </c>
      <c r="E42" s="162">
        <v>0</v>
      </c>
      <c r="F42" s="163">
        <v>0</v>
      </c>
      <c r="G42" s="162">
        <v>0</v>
      </c>
      <c r="H42" s="162" t="s">
        <v>142</v>
      </c>
      <c r="I42" s="162" t="s">
        <v>142</v>
      </c>
      <c r="J42" s="162" t="s">
        <v>122</v>
      </c>
      <c r="K42" s="162" t="s">
        <v>143</v>
      </c>
      <c r="L42" s="154" t="e">
        <f>H42+K42+E42</f>
        <v>#VALUE!</v>
      </c>
    </row>
    <row r="43" spans="1:11" s="153" customFormat="1" ht="21" customHeight="1">
      <c r="A43" s="148">
        <v>36</v>
      </c>
      <c r="B43" s="148" t="s">
        <v>103</v>
      </c>
      <c r="C43" s="151">
        <v>0</v>
      </c>
      <c r="D43" s="151">
        <v>0</v>
      </c>
      <c r="E43" s="151">
        <v>0</v>
      </c>
      <c r="F43" s="151">
        <v>0</v>
      </c>
      <c r="G43" s="151">
        <v>0</v>
      </c>
      <c r="H43" s="151">
        <v>0</v>
      </c>
      <c r="I43" s="151">
        <v>0</v>
      </c>
      <c r="J43" s="151">
        <v>0</v>
      </c>
      <c r="K43" s="151">
        <v>0</v>
      </c>
    </row>
    <row r="44" spans="1:11" s="120" customFormat="1" ht="68.25" customHeight="1">
      <c r="A44" s="137">
        <v>37</v>
      </c>
      <c r="B44" s="138" t="s">
        <v>104</v>
      </c>
      <c r="C44" s="253" t="s">
        <v>34</v>
      </c>
      <c r="D44" s="254"/>
      <c r="E44" s="254"/>
      <c r="F44" s="254"/>
      <c r="G44" s="255"/>
      <c r="H44" s="139">
        <v>0</v>
      </c>
      <c r="I44" s="139">
        <v>0</v>
      </c>
      <c r="J44" s="139">
        <v>0</v>
      </c>
      <c r="K44" s="139" t="s">
        <v>144</v>
      </c>
    </row>
    <row r="45" spans="1:11" s="120" customFormat="1" ht="63" customHeight="1">
      <c r="A45" s="140">
        <v>38</v>
      </c>
      <c r="B45" s="95" t="s">
        <v>105</v>
      </c>
      <c r="C45" s="256" t="s">
        <v>106</v>
      </c>
      <c r="D45" s="256"/>
      <c r="E45" s="256"/>
      <c r="F45" s="256"/>
      <c r="G45" s="256"/>
      <c r="H45" s="141">
        <v>0</v>
      </c>
      <c r="I45" s="141">
        <v>0</v>
      </c>
      <c r="J45" s="141">
        <v>0</v>
      </c>
      <c r="K45" s="141">
        <v>0</v>
      </c>
    </row>
    <row r="46" spans="1:11" s="147" customFormat="1" ht="15.75">
      <c r="A46" s="257" t="s">
        <v>8</v>
      </c>
      <c r="B46" s="257"/>
      <c r="C46" s="142">
        <f>SUM(C8:C14,C15:C39,C41:C44)</f>
        <v>7523.650369999999</v>
      </c>
      <c r="D46" s="142">
        <f>SUM(D8:D14,D15:D39,D41:D44)</f>
        <v>4829.84155</v>
      </c>
      <c r="E46" s="142">
        <f>SUM(E8:E14,E15:E39,E41:E44)</f>
        <v>4640.982859999999</v>
      </c>
      <c r="F46" s="143">
        <f>E46/C46</f>
        <v>0.6168525425510967</v>
      </c>
      <c r="G46" s="142">
        <f>D46-E46</f>
        <v>188.85869000000093</v>
      </c>
      <c r="H46" s="142">
        <v>91615.2</v>
      </c>
      <c r="I46" s="142">
        <v>91404.5</v>
      </c>
      <c r="J46" s="142">
        <v>16955.7</v>
      </c>
      <c r="K46" s="142">
        <v>185264.3</v>
      </c>
    </row>
    <row r="47" spans="8:11" ht="30" customHeight="1">
      <c r="H47" s="258" t="s">
        <v>107</v>
      </c>
      <c r="I47" s="258"/>
      <c r="J47" s="258"/>
      <c r="K47" s="145">
        <f>I46+J46+K46</f>
        <v>293624.5</v>
      </c>
    </row>
    <row r="48" ht="15.75">
      <c r="C48" s="164" t="s">
        <v>119</v>
      </c>
    </row>
  </sheetData>
  <sheetProtection/>
  <mergeCells count="16">
    <mergeCell ref="A2:K2"/>
    <mergeCell ref="A3:K3"/>
    <mergeCell ref="E4:F4"/>
    <mergeCell ref="A5:A7"/>
    <mergeCell ref="B5:B7"/>
    <mergeCell ref="C5:G5"/>
    <mergeCell ref="H5:H6"/>
    <mergeCell ref="I5:I6"/>
    <mergeCell ref="J5:J7"/>
    <mergeCell ref="K5:K7"/>
    <mergeCell ref="C6:G6"/>
    <mergeCell ref="C40:G40"/>
    <mergeCell ref="C44:G44"/>
    <mergeCell ref="C45:G45"/>
    <mergeCell ref="A46:B46"/>
    <mergeCell ref="H47:J47"/>
  </mergeCells>
  <printOptions/>
  <pageMargins left="0.17" right="0.18" top="0.17" bottom="0.17" header="0.17" footer="0.17"/>
  <pageSetup horizontalDpi="600" verticalDpi="600" orientation="landscape" paperSize="9" scale="97" r:id="rId1"/>
  <rowBreaks count="1" manualBreakCount="1">
    <brk id="34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90" zoomScaleNormal="75" zoomScaleSheetLayoutView="90" zoomScalePageLayoutView="0" workbookViewId="0" topLeftCell="A1">
      <pane xSplit="2" ySplit="7" topLeftCell="C3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4" sqref="B24"/>
    </sheetView>
  </sheetViews>
  <sheetFormatPr defaultColWidth="9.140625" defaultRowHeight="12.75"/>
  <cols>
    <col min="1" max="1" width="4.140625" style="144" customWidth="1"/>
    <col min="2" max="2" width="41.28125" style="144" customWidth="1"/>
    <col min="3" max="3" width="11.421875" style="144" customWidth="1"/>
    <col min="4" max="4" width="13.140625" style="144" customWidth="1"/>
    <col min="5" max="5" width="10.57421875" style="144" customWidth="1"/>
    <col min="6" max="6" width="9.421875" style="144" customWidth="1"/>
    <col min="7" max="7" width="11.7109375" style="144" customWidth="1"/>
    <col min="8" max="8" width="12.8515625" style="144" customWidth="1"/>
    <col min="9" max="9" width="11.421875" style="144" customWidth="1"/>
    <col min="10" max="10" width="9.421875" style="144" customWidth="1"/>
    <col min="11" max="11" width="11.28125" style="144" customWidth="1"/>
    <col min="12" max="12" width="9.28125" style="146" bestFit="1" customWidth="1"/>
    <col min="13" max="16384" width="9.140625" style="146" customWidth="1"/>
  </cols>
  <sheetData>
    <row r="1" spans="1:11" s="119" customFormat="1" ht="15.75">
      <c r="A1" s="117"/>
      <c r="B1" s="117"/>
      <c r="C1" s="117"/>
      <c r="D1" s="117"/>
      <c r="E1" s="117"/>
      <c r="F1" s="117"/>
      <c r="G1" s="117"/>
      <c r="H1" s="117"/>
      <c r="I1" s="117"/>
      <c r="J1" s="118"/>
      <c r="K1" s="117"/>
    </row>
    <row r="2" spans="1:11" s="120" customFormat="1" ht="16.5">
      <c r="A2" s="259" t="s">
        <v>145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s="120" customFormat="1" ht="12.75">
      <c r="A3" s="260" t="s">
        <v>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s="120" customFormat="1" ht="12.75">
      <c r="A4" s="121"/>
      <c r="B4" s="122"/>
      <c r="C4" s="121"/>
      <c r="D4" s="121"/>
      <c r="E4" s="261" t="s">
        <v>0</v>
      </c>
      <c r="F4" s="261"/>
      <c r="G4" s="123"/>
      <c r="H4" s="123"/>
      <c r="I4" s="121"/>
      <c r="J4" s="121"/>
      <c r="K4" s="121"/>
    </row>
    <row r="5" spans="1:11" s="120" customFormat="1" ht="12.75" customHeight="1">
      <c r="A5" s="276" t="s">
        <v>1</v>
      </c>
      <c r="B5" s="276" t="s">
        <v>10</v>
      </c>
      <c r="C5" s="266" t="s">
        <v>146</v>
      </c>
      <c r="D5" s="267"/>
      <c r="E5" s="267"/>
      <c r="F5" s="267"/>
      <c r="G5" s="268"/>
      <c r="H5" s="277" t="s">
        <v>2</v>
      </c>
      <c r="I5" s="277" t="s">
        <v>2</v>
      </c>
      <c r="J5" s="277" t="s">
        <v>3</v>
      </c>
      <c r="K5" s="277" t="s">
        <v>66</v>
      </c>
    </row>
    <row r="6" spans="1:11" s="120" customFormat="1" ht="12.75" customHeight="1">
      <c r="A6" s="276"/>
      <c r="B6" s="276"/>
      <c r="C6" s="266" t="s">
        <v>5</v>
      </c>
      <c r="D6" s="267"/>
      <c r="E6" s="267"/>
      <c r="F6" s="267"/>
      <c r="G6" s="268"/>
      <c r="H6" s="278"/>
      <c r="I6" s="278"/>
      <c r="J6" s="279"/>
      <c r="K6" s="279"/>
    </row>
    <row r="7" spans="1:11" s="120" customFormat="1" ht="51">
      <c r="A7" s="276"/>
      <c r="B7" s="276"/>
      <c r="C7" s="196" t="s">
        <v>41</v>
      </c>
      <c r="D7" s="196" t="s">
        <v>42</v>
      </c>
      <c r="E7" s="196" t="s">
        <v>6</v>
      </c>
      <c r="F7" s="196" t="s">
        <v>47</v>
      </c>
      <c r="G7" s="196" t="s">
        <v>50</v>
      </c>
      <c r="H7" s="196" t="s">
        <v>7</v>
      </c>
      <c r="I7" s="196" t="s">
        <v>70</v>
      </c>
      <c r="J7" s="278"/>
      <c r="K7" s="278"/>
    </row>
    <row r="8" spans="1:11" s="120" customFormat="1" ht="35.25" customHeight="1">
      <c r="A8" s="167">
        <v>1</v>
      </c>
      <c r="B8" s="168" t="s">
        <v>33</v>
      </c>
      <c r="C8" s="197">
        <v>50</v>
      </c>
      <c r="D8" s="197">
        <v>50</v>
      </c>
      <c r="E8" s="169">
        <v>50</v>
      </c>
      <c r="F8" s="170">
        <f>E8/C8</f>
        <v>1</v>
      </c>
      <c r="G8" s="169">
        <v>0</v>
      </c>
      <c r="H8" s="169">
        <v>470</v>
      </c>
      <c r="I8" s="169">
        <v>470</v>
      </c>
      <c r="J8" s="169">
        <v>0</v>
      </c>
      <c r="K8" s="169">
        <v>60</v>
      </c>
    </row>
    <row r="9" spans="1:11" s="120" customFormat="1" ht="50.25" customHeight="1">
      <c r="A9" s="167">
        <v>2</v>
      </c>
      <c r="B9" s="171" t="s">
        <v>28</v>
      </c>
      <c r="C9" s="197">
        <v>50</v>
      </c>
      <c r="D9" s="197">
        <v>50</v>
      </c>
      <c r="E9" s="169">
        <v>50</v>
      </c>
      <c r="F9" s="170">
        <f>E9/C9</f>
        <v>1</v>
      </c>
      <c r="G9" s="169">
        <f>D9-E9</f>
        <v>0</v>
      </c>
      <c r="H9" s="169">
        <v>0</v>
      </c>
      <c r="I9" s="169">
        <v>0</v>
      </c>
      <c r="J9" s="169">
        <v>0</v>
      </c>
      <c r="K9" s="169">
        <v>0</v>
      </c>
    </row>
    <row r="10" spans="1:11" s="120" customFormat="1" ht="35.25" customHeight="1">
      <c r="A10" s="167">
        <v>3</v>
      </c>
      <c r="B10" s="171" t="s">
        <v>86</v>
      </c>
      <c r="C10" s="197">
        <v>270</v>
      </c>
      <c r="D10" s="197">
        <v>270</v>
      </c>
      <c r="E10" s="169">
        <v>270</v>
      </c>
      <c r="F10" s="170">
        <f>E10/C10</f>
        <v>1</v>
      </c>
      <c r="G10" s="169">
        <f>E10-D10</f>
        <v>0</v>
      </c>
      <c r="H10" s="169">
        <v>500</v>
      </c>
      <c r="I10" s="169">
        <v>500</v>
      </c>
      <c r="J10" s="169">
        <v>0</v>
      </c>
      <c r="K10" s="169">
        <v>0</v>
      </c>
    </row>
    <row r="11" spans="1:11" s="120" customFormat="1" ht="48.75" customHeight="1">
      <c r="A11" s="167">
        <v>4</v>
      </c>
      <c r="B11" s="171" t="s">
        <v>21</v>
      </c>
      <c r="C11" s="197">
        <v>30</v>
      </c>
      <c r="D11" s="197">
        <v>30</v>
      </c>
      <c r="E11" s="169">
        <v>30</v>
      </c>
      <c r="F11" s="170">
        <f>E11/D11</f>
        <v>1</v>
      </c>
      <c r="G11" s="169">
        <v>0</v>
      </c>
      <c r="H11" s="169">
        <v>3062.7</v>
      </c>
      <c r="I11" s="169">
        <v>3062.7</v>
      </c>
      <c r="J11" s="169">
        <v>0</v>
      </c>
      <c r="K11" s="169">
        <v>0</v>
      </c>
    </row>
    <row r="12" spans="1:11" s="120" customFormat="1" ht="63" customHeight="1">
      <c r="A12" s="167">
        <v>5</v>
      </c>
      <c r="B12" s="171" t="s">
        <v>102</v>
      </c>
      <c r="C12" s="197">
        <v>0</v>
      </c>
      <c r="D12" s="197">
        <v>0</v>
      </c>
      <c r="E12" s="169">
        <v>0</v>
      </c>
      <c r="F12" s="172">
        <v>0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</row>
    <row r="13" spans="1:11" s="120" customFormat="1" ht="62.25" customHeight="1">
      <c r="A13" s="167">
        <v>6</v>
      </c>
      <c r="B13" s="171" t="s">
        <v>29</v>
      </c>
      <c r="C13" s="197">
        <v>30</v>
      </c>
      <c r="D13" s="197">
        <v>30</v>
      </c>
      <c r="E13" s="169">
        <v>29.98</v>
      </c>
      <c r="F13" s="170">
        <v>1</v>
      </c>
      <c r="G13" s="169">
        <f>D13-E13</f>
        <v>0.019999999999999574</v>
      </c>
      <c r="H13" s="173">
        <v>3672.551</v>
      </c>
      <c r="I13" s="173">
        <v>3672.6</v>
      </c>
      <c r="J13" s="174">
        <v>0</v>
      </c>
      <c r="K13" s="174">
        <v>500</v>
      </c>
    </row>
    <row r="14" spans="1:11" s="120" customFormat="1" ht="49.5" customHeight="1">
      <c r="A14" s="167">
        <v>7</v>
      </c>
      <c r="B14" s="171" t="s">
        <v>12</v>
      </c>
      <c r="C14" s="197">
        <v>30</v>
      </c>
      <c r="D14" s="197">
        <v>30</v>
      </c>
      <c r="E14" s="169">
        <v>30</v>
      </c>
      <c r="F14" s="170">
        <f>E14/D14</f>
        <v>1</v>
      </c>
      <c r="G14" s="169">
        <v>0</v>
      </c>
      <c r="H14" s="169">
        <v>0</v>
      </c>
      <c r="I14" s="169">
        <v>0</v>
      </c>
      <c r="J14" s="169">
        <v>0</v>
      </c>
      <c r="K14" s="169">
        <v>0</v>
      </c>
    </row>
    <row r="15" spans="1:11" s="120" customFormat="1" ht="64.5" customHeight="1">
      <c r="A15" s="167">
        <v>8</v>
      </c>
      <c r="B15" s="171" t="s">
        <v>18</v>
      </c>
      <c r="C15" s="197">
        <v>500</v>
      </c>
      <c r="D15" s="197">
        <v>58.55</v>
      </c>
      <c r="E15" s="169">
        <v>58.55</v>
      </c>
      <c r="F15" s="170">
        <f>E15/D15</f>
        <v>1</v>
      </c>
      <c r="G15" s="169">
        <f>D15-E15</f>
        <v>0</v>
      </c>
      <c r="H15" s="169">
        <v>9415.2</v>
      </c>
      <c r="I15" s="169">
        <v>9415.2</v>
      </c>
      <c r="J15" s="169">
        <v>14889.6</v>
      </c>
      <c r="K15" s="169">
        <v>0</v>
      </c>
    </row>
    <row r="16" spans="1:12" s="120" customFormat="1" ht="49.5" customHeight="1">
      <c r="A16" s="167">
        <v>9</v>
      </c>
      <c r="B16" s="171" t="s">
        <v>27</v>
      </c>
      <c r="C16" s="197">
        <v>100</v>
      </c>
      <c r="D16" s="197">
        <v>0</v>
      </c>
      <c r="E16" s="169">
        <v>0</v>
      </c>
      <c r="F16" s="172">
        <v>0</v>
      </c>
      <c r="G16" s="169">
        <v>100</v>
      </c>
      <c r="H16" s="169">
        <v>1900</v>
      </c>
      <c r="I16" s="169">
        <v>1900</v>
      </c>
      <c r="J16" s="169">
        <v>0</v>
      </c>
      <c r="K16" s="169">
        <v>148678.06</v>
      </c>
      <c r="L16" s="129">
        <f>I16+K16</f>
        <v>150578.06</v>
      </c>
    </row>
    <row r="17" spans="1:11" s="120" customFormat="1" ht="95.25" customHeight="1">
      <c r="A17" s="167">
        <v>10</v>
      </c>
      <c r="B17" s="171" t="s">
        <v>39</v>
      </c>
      <c r="C17" s="197">
        <v>424.6108</v>
      </c>
      <c r="D17" s="197">
        <v>424.6108</v>
      </c>
      <c r="E17" s="169">
        <v>412.95756</v>
      </c>
      <c r="F17" s="172">
        <f>E17/D17</f>
        <v>0.9725554790410419</v>
      </c>
      <c r="G17" s="169">
        <f>D17-E17</f>
        <v>11.653239999999983</v>
      </c>
      <c r="H17" s="169">
        <v>0</v>
      </c>
      <c r="I17" s="169">
        <v>0</v>
      </c>
      <c r="J17" s="169">
        <v>0</v>
      </c>
      <c r="K17" s="169">
        <v>5</v>
      </c>
    </row>
    <row r="18" spans="1:11" s="153" customFormat="1" ht="78.75" customHeight="1">
      <c r="A18" s="167">
        <v>11</v>
      </c>
      <c r="B18" s="171" t="s">
        <v>23</v>
      </c>
      <c r="C18" s="197">
        <v>20</v>
      </c>
      <c r="D18" s="197">
        <v>20</v>
      </c>
      <c r="E18" s="169">
        <v>20</v>
      </c>
      <c r="F18" s="170">
        <f>E18/D18</f>
        <v>1</v>
      </c>
      <c r="G18" s="169">
        <f>D18-E18</f>
        <v>0</v>
      </c>
      <c r="H18" s="169">
        <v>8500</v>
      </c>
      <c r="I18" s="169">
        <v>8500</v>
      </c>
      <c r="J18" s="169">
        <v>17800</v>
      </c>
      <c r="K18" s="169">
        <v>15</v>
      </c>
    </row>
    <row r="19" spans="1:11" s="120" customFormat="1" ht="66.75" customHeight="1">
      <c r="A19" s="167">
        <v>12</v>
      </c>
      <c r="B19" s="171" t="s">
        <v>87</v>
      </c>
      <c r="C19" s="197">
        <v>1050</v>
      </c>
      <c r="D19" s="197">
        <v>99.77513</v>
      </c>
      <c r="E19" s="169">
        <v>58.21056</v>
      </c>
      <c r="F19" s="172">
        <f>E19/D19</f>
        <v>0.5834175310019641</v>
      </c>
      <c r="G19" s="169">
        <f>D19-E19</f>
        <v>41.56457</v>
      </c>
      <c r="H19" s="169">
        <v>0</v>
      </c>
      <c r="I19" s="169">
        <v>0</v>
      </c>
      <c r="J19" s="169">
        <v>0</v>
      </c>
      <c r="K19" s="169">
        <v>0</v>
      </c>
    </row>
    <row r="20" spans="1:11" s="120" customFormat="1" ht="47.25" customHeight="1">
      <c r="A20" s="167">
        <v>13</v>
      </c>
      <c r="B20" s="171" t="s">
        <v>26</v>
      </c>
      <c r="C20" s="197">
        <v>50</v>
      </c>
      <c r="D20" s="197">
        <v>50</v>
      </c>
      <c r="E20" s="169">
        <v>50</v>
      </c>
      <c r="F20" s="170">
        <f>E20/C20</f>
        <v>1</v>
      </c>
      <c r="G20" s="169">
        <v>0</v>
      </c>
      <c r="H20" s="169">
        <v>32.21</v>
      </c>
      <c r="I20" s="169">
        <v>32.2</v>
      </c>
      <c r="J20" s="169">
        <v>0</v>
      </c>
      <c r="K20" s="169">
        <v>0</v>
      </c>
    </row>
    <row r="21" spans="1:11" s="120" customFormat="1" ht="33" customHeight="1">
      <c r="A21" s="167">
        <v>14</v>
      </c>
      <c r="B21" s="171" t="s">
        <v>25</v>
      </c>
      <c r="C21" s="197">
        <v>80</v>
      </c>
      <c r="D21" s="197">
        <v>80</v>
      </c>
      <c r="E21" s="169">
        <v>80</v>
      </c>
      <c r="F21" s="170">
        <f>E21/C21</f>
        <v>1</v>
      </c>
      <c r="G21" s="169">
        <v>0</v>
      </c>
      <c r="H21" s="169">
        <v>4886.8</v>
      </c>
      <c r="I21" s="169">
        <v>4886.8</v>
      </c>
      <c r="J21" s="169">
        <v>0</v>
      </c>
      <c r="K21" s="169">
        <v>0</v>
      </c>
    </row>
    <row r="22" spans="1:11" s="120" customFormat="1" ht="50.25" customHeight="1">
      <c r="A22" s="167">
        <v>15</v>
      </c>
      <c r="B22" s="171" t="s">
        <v>88</v>
      </c>
      <c r="C22" s="197">
        <v>50</v>
      </c>
      <c r="D22" s="197">
        <v>50</v>
      </c>
      <c r="E22" s="169">
        <v>50</v>
      </c>
      <c r="F22" s="170">
        <f>E22/C22</f>
        <v>1</v>
      </c>
      <c r="G22" s="169">
        <f>D22-E22</f>
        <v>0</v>
      </c>
      <c r="H22" s="169">
        <v>340.254</v>
      </c>
      <c r="I22" s="169">
        <v>340.254</v>
      </c>
      <c r="J22" s="169">
        <v>7728.5</v>
      </c>
      <c r="K22" s="169">
        <v>0</v>
      </c>
    </row>
    <row r="23" spans="1:11" s="153" customFormat="1" ht="111" customHeight="1">
      <c r="A23" s="167">
        <v>16</v>
      </c>
      <c r="B23" s="171" t="s">
        <v>89</v>
      </c>
      <c r="C23" s="197">
        <v>50</v>
      </c>
      <c r="D23" s="197">
        <v>50</v>
      </c>
      <c r="E23" s="169">
        <v>38.74</v>
      </c>
      <c r="F23" s="172">
        <f>E23/C23</f>
        <v>0.7748</v>
      </c>
      <c r="G23" s="169">
        <f>D23-E23</f>
        <v>11.259999999999998</v>
      </c>
      <c r="H23" s="169">
        <v>9.369</v>
      </c>
      <c r="I23" s="169">
        <v>9.369</v>
      </c>
      <c r="J23" s="169">
        <v>0</v>
      </c>
      <c r="K23" s="169">
        <v>0</v>
      </c>
    </row>
    <row r="24" spans="1:11" s="120" customFormat="1" ht="47.25" customHeight="1">
      <c r="A24" s="167">
        <v>17</v>
      </c>
      <c r="B24" s="171" t="s">
        <v>90</v>
      </c>
      <c r="C24" s="197">
        <v>0</v>
      </c>
      <c r="D24" s="197">
        <v>0</v>
      </c>
      <c r="E24" s="169">
        <v>0</v>
      </c>
      <c r="F24" s="172">
        <v>0</v>
      </c>
      <c r="G24" s="169">
        <f>D24-E24</f>
        <v>0</v>
      </c>
      <c r="H24" s="169">
        <v>3318.7</v>
      </c>
      <c r="I24" s="169">
        <v>3318.7</v>
      </c>
      <c r="J24" s="169">
        <v>0</v>
      </c>
      <c r="K24" s="169">
        <v>0</v>
      </c>
    </row>
    <row r="25" spans="1:11" s="120" customFormat="1" ht="108.75" customHeight="1">
      <c r="A25" s="167">
        <v>18</v>
      </c>
      <c r="B25" s="171" t="s">
        <v>91</v>
      </c>
      <c r="C25" s="197">
        <v>30</v>
      </c>
      <c r="D25" s="197">
        <v>30</v>
      </c>
      <c r="E25" s="169">
        <v>30</v>
      </c>
      <c r="F25" s="170">
        <f>E25/D25</f>
        <v>1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</row>
    <row r="26" spans="1:12" s="153" customFormat="1" ht="63.75" customHeight="1">
      <c r="A26" s="167">
        <v>19</v>
      </c>
      <c r="B26" s="171" t="s">
        <v>22</v>
      </c>
      <c r="C26" s="197">
        <v>2560.13957</v>
      </c>
      <c r="D26" s="197">
        <v>2177.74405</v>
      </c>
      <c r="E26" s="169">
        <v>2101.84333</v>
      </c>
      <c r="F26" s="172">
        <f>E26/D26</f>
        <v>0.9651470887958575</v>
      </c>
      <c r="G26" s="169">
        <f>D26-E26</f>
        <v>75.90071999999964</v>
      </c>
      <c r="H26" s="169">
        <v>73821.4</v>
      </c>
      <c r="I26" s="169">
        <v>73821.4</v>
      </c>
      <c r="J26" s="169">
        <v>0</v>
      </c>
      <c r="K26" s="169">
        <v>1230.3</v>
      </c>
      <c r="L26" s="154">
        <f>H26+K26</f>
        <v>75051.7</v>
      </c>
    </row>
    <row r="27" spans="1:11" s="120" customFormat="1" ht="66" customHeight="1">
      <c r="A27" s="167">
        <v>20</v>
      </c>
      <c r="B27" s="171" t="s">
        <v>24</v>
      </c>
      <c r="C27" s="197">
        <v>10</v>
      </c>
      <c r="D27" s="197">
        <v>10</v>
      </c>
      <c r="E27" s="169">
        <v>10</v>
      </c>
      <c r="F27" s="170">
        <f>E27/C27</f>
        <v>1</v>
      </c>
      <c r="G27" s="169">
        <f>D27-E27</f>
        <v>0</v>
      </c>
      <c r="H27" s="169">
        <v>0</v>
      </c>
      <c r="I27" s="169">
        <v>0</v>
      </c>
      <c r="J27" s="169">
        <v>0</v>
      </c>
      <c r="K27" s="169">
        <v>0</v>
      </c>
    </row>
    <row r="28" spans="1:11" s="120" customFormat="1" ht="48" customHeight="1">
      <c r="A28" s="167">
        <v>21</v>
      </c>
      <c r="B28" s="171" t="s">
        <v>30</v>
      </c>
      <c r="C28" s="197">
        <v>30</v>
      </c>
      <c r="D28" s="197">
        <v>30</v>
      </c>
      <c r="E28" s="169">
        <v>30</v>
      </c>
      <c r="F28" s="170">
        <f>E28/C28</f>
        <v>1</v>
      </c>
      <c r="G28" s="169">
        <f>D28-E28</f>
        <v>0</v>
      </c>
      <c r="H28" s="169">
        <v>75</v>
      </c>
      <c r="I28" s="169">
        <v>75</v>
      </c>
      <c r="J28" s="169">
        <v>0</v>
      </c>
      <c r="K28" s="169">
        <v>0</v>
      </c>
    </row>
    <row r="29" spans="1:11" s="120" customFormat="1" ht="48" customHeight="1">
      <c r="A29" s="167">
        <v>22</v>
      </c>
      <c r="B29" s="171" t="s">
        <v>31</v>
      </c>
      <c r="C29" s="197">
        <v>70</v>
      </c>
      <c r="D29" s="197">
        <v>70</v>
      </c>
      <c r="E29" s="169">
        <v>70</v>
      </c>
      <c r="F29" s="170">
        <f>E29/C29</f>
        <v>1</v>
      </c>
      <c r="G29" s="169">
        <v>0</v>
      </c>
      <c r="H29" s="169">
        <v>0</v>
      </c>
      <c r="I29" s="169">
        <v>0</v>
      </c>
      <c r="J29" s="169">
        <v>0</v>
      </c>
      <c r="K29" s="169">
        <v>0.981</v>
      </c>
    </row>
    <row r="30" spans="1:12" s="120" customFormat="1" ht="33" customHeight="1">
      <c r="A30" s="167">
        <v>23</v>
      </c>
      <c r="B30" s="171" t="s">
        <v>13</v>
      </c>
      <c r="C30" s="197">
        <v>1078.9</v>
      </c>
      <c r="D30" s="197">
        <v>1035.6</v>
      </c>
      <c r="E30" s="169">
        <v>1025.59505</v>
      </c>
      <c r="F30" s="172">
        <f>E30/D30</f>
        <v>0.9903389822325221</v>
      </c>
      <c r="G30" s="169">
        <f>D30-E30</f>
        <v>10.004950000000008</v>
      </c>
      <c r="H30" s="169">
        <v>321</v>
      </c>
      <c r="I30" s="169">
        <v>321</v>
      </c>
      <c r="J30" s="169">
        <v>464.9</v>
      </c>
      <c r="K30" s="169">
        <v>629.3</v>
      </c>
      <c r="L30" s="129">
        <f>I30+J30+K30</f>
        <v>1415.1999999999998</v>
      </c>
    </row>
    <row r="31" spans="1:11" s="120" customFormat="1" ht="47.25" customHeight="1">
      <c r="A31" s="167">
        <v>24</v>
      </c>
      <c r="B31" s="171" t="s">
        <v>15</v>
      </c>
      <c r="C31" s="197">
        <v>30</v>
      </c>
      <c r="D31" s="197">
        <v>30</v>
      </c>
      <c r="E31" s="169">
        <v>30</v>
      </c>
      <c r="F31" s="170">
        <f>E31/C31</f>
        <v>1</v>
      </c>
      <c r="G31" s="169">
        <f>D31-E31</f>
        <v>0</v>
      </c>
      <c r="H31" s="169">
        <v>2.8</v>
      </c>
      <c r="I31" s="169">
        <v>2.8</v>
      </c>
      <c r="J31" s="169">
        <v>0</v>
      </c>
      <c r="K31" s="169">
        <v>28</v>
      </c>
    </row>
    <row r="32" spans="1:11" s="120" customFormat="1" ht="46.5" customHeight="1">
      <c r="A32" s="167">
        <v>25</v>
      </c>
      <c r="B32" s="171" t="s">
        <v>14</v>
      </c>
      <c r="C32" s="197">
        <v>50</v>
      </c>
      <c r="D32" s="197">
        <v>50</v>
      </c>
      <c r="E32" s="169">
        <v>49.07732</v>
      </c>
      <c r="F32" s="172">
        <f>E32/D32</f>
        <v>0.9815464</v>
      </c>
      <c r="G32" s="169">
        <f>D32-E32</f>
        <v>0.9226799999999997</v>
      </c>
      <c r="H32" s="169">
        <v>0</v>
      </c>
      <c r="I32" s="169">
        <v>0</v>
      </c>
      <c r="J32" s="169">
        <v>0</v>
      </c>
      <c r="K32" s="169">
        <v>0</v>
      </c>
    </row>
    <row r="33" spans="1:11" s="120" customFormat="1" ht="48.75" customHeight="1">
      <c r="A33" s="167">
        <v>26</v>
      </c>
      <c r="B33" s="171" t="s">
        <v>92</v>
      </c>
      <c r="C33" s="197">
        <v>10</v>
      </c>
      <c r="D33" s="197">
        <v>10</v>
      </c>
      <c r="E33" s="169">
        <v>10</v>
      </c>
      <c r="F33" s="170">
        <f>E33/D33</f>
        <v>1</v>
      </c>
      <c r="G33" s="169">
        <f>D33-E33</f>
        <v>0</v>
      </c>
      <c r="H33" s="169">
        <v>175</v>
      </c>
      <c r="I33" s="169">
        <v>175</v>
      </c>
      <c r="J33" s="169">
        <v>0</v>
      </c>
      <c r="K33" s="169">
        <v>21</v>
      </c>
    </row>
    <row r="34" spans="1:11" s="120" customFormat="1" ht="58.5" customHeight="1">
      <c r="A34" s="167">
        <v>27</v>
      </c>
      <c r="B34" s="195" t="s">
        <v>93</v>
      </c>
      <c r="C34" s="175">
        <v>20</v>
      </c>
      <c r="D34" s="175">
        <v>20</v>
      </c>
      <c r="E34" s="176">
        <v>8.592</v>
      </c>
      <c r="F34" s="177">
        <f>E34/C34</f>
        <v>0.42960000000000004</v>
      </c>
      <c r="G34" s="176">
        <f>D34-E34</f>
        <v>11.408</v>
      </c>
      <c r="H34" s="176">
        <v>1540</v>
      </c>
      <c r="I34" s="176">
        <v>1540</v>
      </c>
      <c r="J34" s="176">
        <v>0</v>
      </c>
      <c r="K34" s="176">
        <v>0</v>
      </c>
    </row>
    <row r="35" spans="1:11" s="153" customFormat="1" ht="112.5" customHeight="1">
      <c r="A35" s="167">
        <v>28</v>
      </c>
      <c r="B35" s="178" t="s">
        <v>148</v>
      </c>
      <c r="C35" s="197">
        <v>100</v>
      </c>
      <c r="D35" s="197">
        <v>0</v>
      </c>
      <c r="E35" s="169">
        <v>0</v>
      </c>
      <c r="F35" s="172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f>109.461+53.935+229.921</f>
        <v>393.317</v>
      </c>
    </row>
    <row r="36" spans="1:12" s="153" customFormat="1" ht="33" customHeight="1">
      <c r="A36" s="167">
        <v>29</v>
      </c>
      <c r="B36" s="178" t="s">
        <v>147</v>
      </c>
      <c r="C36" s="197">
        <v>200</v>
      </c>
      <c r="D36" s="197">
        <v>200</v>
      </c>
      <c r="E36" s="169">
        <v>0</v>
      </c>
      <c r="F36" s="172">
        <v>0</v>
      </c>
      <c r="G36" s="169">
        <v>200</v>
      </c>
      <c r="H36" s="169">
        <v>901.5</v>
      </c>
      <c r="I36" s="169">
        <v>901.5</v>
      </c>
      <c r="J36" s="169">
        <v>0</v>
      </c>
      <c r="K36" s="169">
        <v>4164</v>
      </c>
      <c r="L36" s="154">
        <f>H36+K36</f>
        <v>5065.5</v>
      </c>
    </row>
    <row r="37" spans="1:12" s="153" customFormat="1" ht="46.5" customHeight="1">
      <c r="A37" s="167">
        <v>30</v>
      </c>
      <c r="B37" s="178" t="s">
        <v>16</v>
      </c>
      <c r="C37" s="197">
        <v>300</v>
      </c>
      <c r="D37" s="197">
        <v>300</v>
      </c>
      <c r="E37" s="169">
        <v>300</v>
      </c>
      <c r="F37" s="170">
        <f>E37/C37</f>
        <v>1</v>
      </c>
      <c r="G37" s="169">
        <f>D37-E37</f>
        <v>0</v>
      </c>
      <c r="H37" s="169">
        <v>963.2</v>
      </c>
      <c r="I37" s="169">
        <v>963.2</v>
      </c>
      <c r="J37" s="169">
        <v>0</v>
      </c>
      <c r="K37" s="169">
        <v>5153</v>
      </c>
      <c r="L37" s="154">
        <f>I37+J37+K37+E37</f>
        <v>6416.2</v>
      </c>
    </row>
    <row r="38" spans="1:12" s="153" customFormat="1" ht="95.25" customHeight="1">
      <c r="A38" s="167">
        <v>31</v>
      </c>
      <c r="B38" s="179" t="s">
        <v>149</v>
      </c>
      <c r="C38" s="197">
        <v>0</v>
      </c>
      <c r="D38" s="197">
        <v>0</v>
      </c>
      <c r="E38" s="169">
        <v>0</v>
      </c>
      <c r="F38" s="172">
        <v>0</v>
      </c>
      <c r="G38" s="169">
        <v>0</v>
      </c>
      <c r="H38" s="169">
        <v>3995</v>
      </c>
      <c r="I38" s="169">
        <v>3995</v>
      </c>
      <c r="J38" s="169">
        <v>10007.6</v>
      </c>
      <c r="K38" s="169">
        <v>1567.5</v>
      </c>
      <c r="L38" s="154">
        <f>H38+J38+K38</f>
        <v>15570.1</v>
      </c>
    </row>
    <row r="39" spans="1:12" s="153" customFormat="1" ht="140.25" customHeight="1">
      <c r="A39" s="167">
        <v>32</v>
      </c>
      <c r="B39" s="178" t="s">
        <v>37</v>
      </c>
      <c r="C39" s="197">
        <v>100</v>
      </c>
      <c r="D39" s="197">
        <v>99.25</v>
      </c>
      <c r="E39" s="169">
        <v>99.25</v>
      </c>
      <c r="F39" s="170">
        <f>E39/D39</f>
        <v>1</v>
      </c>
      <c r="G39" s="169">
        <v>0</v>
      </c>
      <c r="H39" s="169">
        <v>177.3</v>
      </c>
      <c r="I39" s="169">
        <v>177.3</v>
      </c>
      <c r="J39" s="169">
        <v>0</v>
      </c>
      <c r="K39" s="169">
        <v>4590</v>
      </c>
      <c r="L39" s="154">
        <f>E39+H39+K39</f>
        <v>4866.55</v>
      </c>
    </row>
    <row r="40" spans="1:12" s="120" customFormat="1" ht="96" customHeight="1">
      <c r="A40" s="167">
        <v>33</v>
      </c>
      <c r="B40" s="178" t="s">
        <v>150</v>
      </c>
      <c r="C40" s="269" t="s">
        <v>34</v>
      </c>
      <c r="D40" s="269"/>
      <c r="E40" s="269"/>
      <c r="F40" s="269"/>
      <c r="G40" s="269"/>
      <c r="H40" s="169">
        <v>5800</v>
      </c>
      <c r="I40" s="169">
        <v>5800</v>
      </c>
      <c r="J40" s="169">
        <v>0</v>
      </c>
      <c r="K40" s="169">
        <v>1449</v>
      </c>
      <c r="L40" s="129">
        <f>I40+K40</f>
        <v>7249</v>
      </c>
    </row>
    <row r="41" spans="1:12" s="153" customFormat="1" ht="144.75" customHeight="1">
      <c r="A41" s="167">
        <v>34</v>
      </c>
      <c r="B41" s="179" t="s">
        <v>95</v>
      </c>
      <c r="C41" s="197">
        <v>100</v>
      </c>
      <c r="D41" s="197">
        <v>0</v>
      </c>
      <c r="E41" s="197">
        <v>0</v>
      </c>
      <c r="F41" s="197">
        <v>0</v>
      </c>
      <c r="G41" s="197">
        <v>0</v>
      </c>
      <c r="H41" s="169">
        <v>837</v>
      </c>
      <c r="I41" s="169">
        <v>837</v>
      </c>
      <c r="J41" s="169">
        <v>0</v>
      </c>
      <c r="K41" s="169">
        <v>2263</v>
      </c>
      <c r="L41" s="154">
        <f>I41+K41</f>
        <v>3100</v>
      </c>
    </row>
    <row r="42" spans="1:12" s="153" customFormat="1" ht="45.75" customHeight="1">
      <c r="A42" s="180">
        <v>35</v>
      </c>
      <c r="B42" s="181" t="s">
        <v>96</v>
      </c>
      <c r="C42" s="182">
        <v>50</v>
      </c>
      <c r="D42" s="182">
        <v>0</v>
      </c>
      <c r="E42" s="183">
        <v>0</v>
      </c>
      <c r="F42" s="184">
        <v>0</v>
      </c>
      <c r="G42" s="183">
        <v>0</v>
      </c>
      <c r="H42" s="183">
        <v>593</v>
      </c>
      <c r="I42" s="183">
        <v>593</v>
      </c>
      <c r="J42" s="183">
        <v>0</v>
      </c>
      <c r="K42" s="183">
        <v>6578.2</v>
      </c>
      <c r="L42" s="154">
        <f>H42+K42+E42</f>
        <v>7171.2</v>
      </c>
    </row>
    <row r="43" spans="1:11" s="153" customFormat="1" ht="21" customHeight="1">
      <c r="A43" s="167">
        <v>36</v>
      </c>
      <c r="B43" s="167" t="s">
        <v>103</v>
      </c>
      <c r="C43" s="169">
        <v>0</v>
      </c>
      <c r="D43" s="169">
        <v>0</v>
      </c>
      <c r="E43" s="169">
        <v>0</v>
      </c>
      <c r="F43" s="169">
        <v>0</v>
      </c>
      <c r="G43" s="169">
        <v>0</v>
      </c>
      <c r="H43" s="169">
        <v>0</v>
      </c>
      <c r="I43" s="169">
        <v>0</v>
      </c>
      <c r="J43" s="169">
        <v>0</v>
      </c>
      <c r="K43" s="169">
        <v>0</v>
      </c>
    </row>
    <row r="44" spans="1:11" s="120" customFormat="1" ht="68.25" customHeight="1">
      <c r="A44" s="185">
        <v>37</v>
      </c>
      <c r="B44" s="186" t="s">
        <v>151</v>
      </c>
      <c r="C44" s="270" t="s">
        <v>34</v>
      </c>
      <c r="D44" s="271"/>
      <c r="E44" s="271"/>
      <c r="F44" s="271"/>
      <c r="G44" s="272"/>
      <c r="H44" s="187">
        <v>0</v>
      </c>
      <c r="I44" s="187">
        <v>0</v>
      </c>
      <c r="J44" s="187">
        <v>0</v>
      </c>
      <c r="K44" s="187">
        <v>9356</v>
      </c>
    </row>
    <row r="45" spans="1:11" s="120" customFormat="1" ht="63" customHeight="1">
      <c r="A45" s="188">
        <v>38</v>
      </c>
      <c r="B45" s="171" t="s">
        <v>105</v>
      </c>
      <c r="C45" s="273" t="s">
        <v>106</v>
      </c>
      <c r="D45" s="273"/>
      <c r="E45" s="273"/>
      <c r="F45" s="273"/>
      <c r="G45" s="273"/>
      <c r="H45" s="189">
        <v>0</v>
      </c>
      <c r="I45" s="189">
        <v>0</v>
      </c>
      <c r="J45" s="189">
        <v>0</v>
      </c>
      <c r="K45" s="189">
        <v>0</v>
      </c>
    </row>
    <row r="46" spans="1:11" s="147" customFormat="1" ht="15.75">
      <c r="A46" s="274" t="s">
        <v>8</v>
      </c>
      <c r="B46" s="274"/>
      <c r="C46" s="190">
        <f>C8+C9+C10+C11+C12+C13+C14+C15+C16+C17+C18+C19+C20+C21+C22+C23+C24+C25+C26+C27+C28+C29+C30+C31+C32+C33+C34+C35+C36+C37+C38+C39+C41+C42+C43</f>
        <v>7523.650369999999</v>
      </c>
      <c r="D46" s="190">
        <f>D8+D9+D10+D11+D12+D13+D14+D15+D16+D17+D18+D19+D20+D21+D22+D23+D24+D25+D26+D27+D28+D29+D30+D31+D32+D33+D34+D35+D36+D37+D38+D39+D41+D42+D43</f>
        <v>5355.529979999999</v>
      </c>
      <c r="E46" s="190">
        <f>E8+E9+E10+E11+E12+E13+E14+E15+E16+E17+E18+E19+E20+E21+E22+E23+E24+E25+E26+E27+E28+E29+E30+E31+E32+E33+E34+E35+E36+E37+E38+E39+E41+E42+E43</f>
        <v>4992.79582</v>
      </c>
      <c r="F46" s="191">
        <f>E46/C46</f>
        <v>0.6636134820815711</v>
      </c>
      <c r="G46" s="190">
        <f>D46-E46</f>
        <v>362.73415999999906</v>
      </c>
      <c r="H46" s="190">
        <f>H8+H9+H10+H11+H12+H13+H14+H15+H16+H17+H18+H19+H20+H21+H22+H23+H24+H25+H26+H27+H28+H29+H30+H31+H32+H33+H34+H35+H36+H37+H38+H39+H40+H41+H42+H43+H44+H45</f>
        <v>125309.98399999998</v>
      </c>
      <c r="I46" s="190">
        <f>I8+I9+I10+I11+I12+I13+I14+I15+I16+I17+I18+I19+I20+I21+I22+I23+I24+I25+I26+I27+I28+I29+I30+I31+I32+I33+I34+I35+I36+I37+I38+I39+I40+I41+I42+I43+I44+I45</f>
        <v>125310.023</v>
      </c>
      <c r="J46" s="190">
        <f>J8+J9+J10+J11+J12+J13+J14+J15+J16+J17+J18+J19+J20+J21+J22+J23+J24+J25+J26+J27+J28+J29+J30+J31+J32+J33+J34+J35+J36+J37+J38+J39+J40+J41+J42+J43+J44+J45</f>
        <v>50890.6</v>
      </c>
      <c r="K46" s="190">
        <f>K8+K9+K10+K11+K12+K13+K14+K15+K16+K17+K18+K19+K20+K21+K22+K23+K24+K25+K26+K27+K28+K29+K30+K31+K32+K33+K34+K35+K36+K37+K38+K39+K40+K41+K42+K43+K44+K45</f>
        <v>186681.658</v>
      </c>
    </row>
    <row r="47" spans="1:11" ht="30" customHeight="1">
      <c r="A47" s="192"/>
      <c r="B47" s="192"/>
      <c r="C47" s="192"/>
      <c r="D47" s="192"/>
      <c r="E47" s="192"/>
      <c r="F47" s="192"/>
      <c r="G47" s="192"/>
      <c r="H47" s="275" t="s">
        <v>107</v>
      </c>
      <c r="I47" s="275"/>
      <c r="J47" s="275"/>
      <c r="K47" s="193">
        <f>I46+J46+K46</f>
        <v>362882.28099999996</v>
      </c>
    </row>
    <row r="48" spans="1:11" ht="15.75">
      <c r="A48" s="192"/>
      <c r="B48" s="192"/>
      <c r="C48" s="194" t="s">
        <v>152</v>
      </c>
      <c r="D48" s="192"/>
      <c r="E48" s="192"/>
      <c r="F48" s="192"/>
      <c r="G48" s="192"/>
      <c r="H48" s="192"/>
      <c r="I48" s="192"/>
      <c r="J48" s="192"/>
      <c r="K48" s="192"/>
    </row>
  </sheetData>
  <sheetProtection/>
  <mergeCells count="16">
    <mergeCell ref="A2:K2"/>
    <mergeCell ref="A3:K3"/>
    <mergeCell ref="E4:F4"/>
    <mergeCell ref="A5:A7"/>
    <mergeCell ref="B5:B7"/>
    <mergeCell ref="C5:G5"/>
    <mergeCell ref="H5:H6"/>
    <mergeCell ref="I5:I6"/>
    <mergeCell ref="J5:J7"/>
    <mergeCell ref="K5:K7"/>
    <mergeCell ref="C6:G6"/>
    <mergeCell ref="C40:G40"/>
    <mergeCell ref="C44:G44"/>
    <mergeCell ref="C45:G45"/>
    <mergeCell ref="A46:B46"/>
    <mergeCell ref="H47:J47"/>
  </mergeCells>
  <printOptions/>
  <pageMargins left="0.17" right="0.18" top="0.17" bottom="0.17" header="0.17" footer="0.17"/>
  <pageSetup horizontalDpi="600" verticalDpi="600" orientation="landscape" paperSize="9" scale="97" r:id="rId1"/>
  <rowBreaks count="1" manualBreakCount="1">
    <brk id="34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2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50" sqref="I50"/>
    </sheetView>
  </sheetViews>
  <sheetFormatPr defaultColWidth="9.140625" defaultRowHeight="12.75"/>
  <cols>
    <col min="1" max="1" width="3.57421875" style="281" customWidth="1"/>
    <col min="2" max="2" width="55.421875" style="280" customWidth="1"/>
    <col min="3" max="3" width="14.28125" style="280" customWidth="1"/>
    <col min="4" max="4" width="11.140625" style="280" customWidth="1"/>
    <col min="5" max="5" width="9.8515625" style="280" customWidth="1"/>
    <col min="6" max="6" width="13.57421875" style="280" customWidth="1"/>
    <col min="7" max="7" width="11.421875" style="280" customWidth="1"/>
    <col min="8" max="8" width="9.8515625" style="280" customWidth="1"/>
    <col min="9" max="9" width="15.140625" style="280" customWidth="1"/>
    <col min="10" max="10" width="13.00390625" style="280" customWidth="1"/>
    <col min="11" max="11" width="12.421875" style="280" customWidth="1"/>
    <col min="12" max="12" width="10.8515625" style="280" bestFit="1" customWidth="1"/>
    <col min="13" max="16384" width="9.140625" style="280" customWidth="1"/>
  </cols>
  <sheetData>
    <row r="1" spans="8:9" ht="15.75">
      <c r="H1" s="335" t="s">
        <v>174</v>
      </c>
      <c r="I1" s="335"/>
    </row>
    <row r="2" spans="1:9" ht="15.75">
      <c r="A2" s="334" t="s">
        <v>153</v>
      </c>
      <c r="B2" s="334"/>
      <c r="C2" s="334"/>
      <c r="D2" s="334"/>
      <c r="E2" s="334"/>
      <c r="F2" s="334"/>
      <c r="G2" s="334"/>
      <c r="H2" s="334"/>
      <c r="I2" s="334"/>
    </row>
    <row r="3" spans="1:9" ht="12.75">
      <c r="A3" s="333" t="s">
        <v>154</v>
      </c>
      <c r="B3" s="333"/>
      <c r="C3" s="333"/>
      <c r="D3" s="333"/>
      <c r="E3" s="333"/>
      <c r="F3" s="333"/>
      <c r="G3" s="333"/>
      <c r="H3" s="333"/>
      <c r="I3" s="333"/>
    </row>
    <row r="4" spans="1:9" ht="12.75">
      <c r="A4" s="332"/>
      <c r="B4" s="332"/>
      <c r="C4" s="332"/>
      <c r="D4" s="332"/>
      <c r="E4" s="332"/>
      <c r="F4" s="332"/>
      <c r="G4" s="332"/>
      <c r="H4" s="332"/>
      <c r="I4" s="331" t="s">
        <v>0</v>
      </c>
    </row>
    <row r="5" spans="1:9" ht="12.75" customHeight="1">
      <c r="A5" s="330" t="s">
        <v>1</v>
      </c>
      <c r="B5" s="330" t="s">
        <v>155</v>
      </c>
      <c r="C5" s="329" t="s">
        <v>54</v>
      </c>
      <c r="D5" s="328"/>
      <c r="E5" s="327"/>
      <c r="F5" s="326" t="s">
        <v>172</v>
      </c>
      <c r="G5" s="325" t="s">
        <v>66</v>
      </c>
      <c r="H5" s="324"/>
      <c r="I5" s="323"/>
    </row>
    <row r="6" spans="1:9" ht="3.75" customHeight="1">
      <c r="A6" s="322"/>
      <c r="B6" s="322"/>
      <c r="C6" s="321"/>
      <c r="D6" s="320"/>
      <c r="E6" s="319"/>
      <c r="F6" s="318"/>
      <c r="G6" s="317"/>
      <c r="H6" s="316"/>
      <c r="I6" s="315"/>
    </row>
    <row r="7" spans="1:9" ht="51.75" customHeight="1">
      <c r="A7" s="314"/>
      <c r="B7" s="314"/>
      <c r="C7" s="313" t="s">
        <v>167</v>
      </c>
      <c r="D7" s="310" t="s">
        <v>6</v>
      </c>
      <c r="E7" s="312" t="s">
        <v>171</v>
      </c>
      <c r="F7" s="311"/>
      <c r="G7" s="310" t="s">
        <v>2</v>
      </c>
      <c r="H7" s="310" t="s">
        <v>3</v>
      </c>
      <c r="I7" s="310" t="s">
        <v>173</v>
      </c>
    </row>
    <row r="8" spans="1:9" ht="35.25" customHeight="1">
      <c r="A8" s="307">
        <v>1</v>
      </c>
      <c r="B8" s="91" t="s">
        <v>33</v>
      </c>
      <c r="C8" s="303">
        <v>50</v>
      </c>
      <c r="D8" s="298">
        <v>50</v>
      </c>
      <c r="E8" s="298">
        <f>D8/C8*100</f>
        <v>100</v>
      </c>
      <c r="F8" s="298">
        <v>0</v>
      </c>
      <c r="G8" s="298">
        <v>0</v>
      </c>
      <c r="H8" s="298">
        <v>0</v>
      </c>
      <c r="I8" s="298">
        <v>60</v>
      </c>
    </row>
    <row r="9" spans="1:9" ht="50.25" customHeight="1">
      <c r="A9" s="307">
        <v>2</v>
      </c>
      <c r="B9" s="95" t="s">
        <v>28</v>
      </c>
      <c r="C9" s="303">
        <v>50</v>
      </c>
      <c r="D9" s="298">
        <v>50</v>
      </c>
      <c r="E9" s="298">
        <f>D9/C9*100</f>
        <v>100</v>
      </c>
      <c r="F9" s="298">
        <v>0</v>
      </c>
      <c r="G9" s="298">
        <v>0</v>
      </c>
      <c r="H9" s="298">
        <v>0</v>
      </c>
      <c r="I9" s="298">
        <v>0</v>
      </c>
    </row>
    <row r="10" spans="1:9" ht="49.5" customHeight="1">
      <c r="A10" s="307">
        <v>3</v>
      </c>
      <c r="B10" s="95" t="s">
        <v>21</v>
      </c>
      <c r="C10" s="303">
        <v>30</v>
      </c>
      <c r="D10" s="298">
        <v>30</v>
      </c>
      <c r="E10" s="298">
        <f>D10/C10*100</f>
        <v>100</v>
      </c>
      <c r="F10" s="298">
        <v>0</v>
      </c>
      <c r="G10" s="298">
        <v>0</v>
      </c>
      <c r="H10" s="298">
        <v>0</v>
      </c>
      <c r="I10" s="298">
        <v>3067</v>
      </c>
    </row>
    <row r="11" spans="1:9" ht="50.25" customHeight="1">
      <c r="A11" s="307">
        <v>4</v>
      </c>
      <c r="B11" s="95" t="s">
        <v>102</v>
      </c>
      <c r="C11" s="303">
        <v>0</v>
      </c>
      <c r="D11" s="298">
        <v>0</v>
      </c>
      <c r="E11" s="298">
        <v>0</v>
      </c>
      <c r="F11" s="298">
        <v>0</v>
      </c>
      <c r="G11" s="298">
        <v>0</v>
      </c>
      <c r="H11" s="298">
        <v>0</v>
      </c>
      <c r="I11" s="298">
        <v>0</v>
      </c>
    </row>
    <row r="12" spans="1:9" ht="52.5" customHeight="1">
      <c r="A12" s="307">
        <v>5</v>
      </c>
      <c r="B12" s="95" t="s">
        <v>29</v>
      </c>
      <c r="C12" s="303">
        <v>30</v>
      </c>
      <c r="D12" s="298">
        <v>30</v>
      </c>
      <c r="E12" s="298">
        <f>D12/C12*100</f>
        <v>100</v>
      </c>
      <c r="F12" s="298">
        <v>0</v>
      </c>
      <c r="G12" s="298">
        <v>2776.6</v>
      </c>
      <c r="H12" s="298">
        <v>0</v>
      </c>
      <c r="I12" s="298">
        <v>0</v>
      </c>
    </row>
    <row r="13" spans="1:9" ht="33" customHeight="1">
      <c r="A13" s="307">
        <v>6</v>
      </c>
      <c r="B13" s="95" t="s">
        <v>156</v>
      </c>
      <c r="C13" s="303">
        <v>30</v>
      </c>
      <c r="D13" s="298">
        <v>30</v>
      </c>
      <c r="E13" s="298">
        <f>D13/C13*100</f>
        <v>100</v>
      </c>
      <c r="F13" s="298">
        <v>0</v>
      </c>
      <c r="G13" s="298">
        <v>0</v>
      </c>
      <c r="H13" s="298">
        <v>0</v>
      </c>
      <c r="I13" s="298">
        <v>0</v>
      </c>
    </row>
    <row r="14" spans="1:9" ht="48.75" customHeight="1">
      <c r="A14" s="307">
        <v>7</v>
      </c>
      <c r="B14" s="95" t="s">
        <v>18</v>
      </c>
      <c r="C14" s="303">
        <v>287.8</v>
      </c>
      <c r="D14" s="298">
        <v>58.6</v>
      </c>
      <c r="E14" s="298">
        <f>D14/C14*100</f>
        <v>20.361362056984017</v>
      </c>
      <c r="F14" s="298">
        <v>0</v>
      </c>
      <c r="G14" s="298">
        <v>5943.9</v>
      </c>
      <c r="H14" s="298">
        <v>0</v>
      </c>
      <c r="I14" s="298">
        <v>0</v>
      </c>
    </row>
    <row r="15" spans="1:9" ht="31.5" customHeight="1">
      <c r="A15" s="307">
        <v>8</v>
      </c>
      <c r="B15" s="95" t="s">
        <v>27</v>
      </c>
      <c r="C15" s="303">
        <v>0</v>
      </c>
      <c r="D15" s="298">
        <v>0</v>
      </c>
      <c r="E15" s="298">
        <v>0</v>
      </c>
      <c r="F15" s="298">
        <v>0</v>
      </c>
      <c r="G15" s="298">
        <v>1900</v>
      </c>
      <c r="H15" s="298">
        <v>0</v>
      </c>
      <c r="I15" s="298">
        <f>125254.7+23423.4</f>
        <v>148678.1</v>
      </c>
    </row>
    <row r="16" spans="1:9" ht="116.25" customHeight="1">
      <c r="A16" s="307">
        <v>9</v>
      </c>
      <c r="B16" s="95" t="s">
        <v>38</v>
      </c>
      <c r="C16" s="303">
        <v>100</v>
      </c>
      <c r="D16" s="297">
        <v>99</v>
      </c>
      <c r="E16" s="298">
        <f>D16/C16*100</f>
        <v>99</v>
      </c>
      <c r="F16" s="302">
        <v>0</v>
      </c>
      <c r="G16" s="298">
        <v>837</v>
      </c>
      <c r="H16" s="298">
        <v>0</v>
      </c>
      <c r="I16" s="298">
        <v>2263</v>
      </c>
    </row>
    <row r="17" spans="1:9" ht="81.75" customHeight="1">
      <c r="A17" s="307">
        <v>10</v>
      </c>
      <c r="B17" s="95" t="s">
        <v>32</v>
      </c>
      <c r="C17" s="303">
        <v>100</v>
      </c>
      <c r="D17" s="298">
        <v>99.3</v>
      </c>
      <c r="E17" s="298">
        <f>D17/C17*100</f>
        <v>99.3</v>
      </c>
      <c r="F17" s="298">
        <v>0</v>
      </c>
      <c r="G17" s="298">
        <v>0</v>
      </c>
      <c r="H17" s="298">
        <v>0</v>
      </c>
      <c r="I17" s="298">
        <v>0</v>
      </c>
    </row>
    <row r="18" spans="1:9" ht="32.25" customHeight="1">
      <c r="A18" s="307">
        <v>11</v>
      </c>
      <c r="B18" s="95" t="s">
        <v>16</v>
      </c>
      <c r="C18" s="303">
        <v>300</v>
      </c>
      <c r="D18" s="297">
        <v>300</v>
      </c>
      <c r="E18" s="298">
        <f>D18/C18*100</f>
        <v>100</v>
      </c>
      <c r="F18" s="298">
        <f>1560.8-300</f>
        <v>1260.8</v>
      </c>
      <c r="G18" s="298">
        <v>987.9</v>
      </c>
      <c r="H18" s="298">
        <v>0</v>
      </c>
      <c r="I18" s="298">
        <v>4524.6</v>
      </c>
    </row>
    <row r="19" spans="1:9" ht="30.75" customHeight="1">
      <c r="A19" s="307">
        <v>12</v>
      </c>
      <c r="B19" s="95" t="s">
        <v>17</v>
      </c>
      <c r="C19" s="303">
        <v>200</v>
      </c>
      <c r="D19" s="297">
        <v>200</v>
      </c>
      <c r="E19" s="298">
        <v>100</v>
      </c>
      <c r="F19" s="298">
        <f>977.4-200</f>
        <v>777.4</v>
      </c>
      <c r="G19" s="298">
        <v>1334.5</v>
      </c>
      <c r="H19" s="298">
        <v>0</v>
      </c>
      <c r="I19" s="298">
        <v>5201</v>
      </c>
    </row>
    <row r="20" spans="1:9" ht="113.25" customHeight="1">
      <c r="A20" s="307">
        <v>13</v>
      </c>
      <c r="B20" s="95" t="s">
        <v>157</v>
      </c>
      <c r="C20" s="303">
        <v>100</v>
      </c>
      <c r="D20" s="297">
        <v>99.25</v>
      </c>
      <c r="E20" s="298">
        <f>D20/C20*100</f>
        <v>99.25</v>
      </c>
      <c r="F20" s="298">
        <f>1788.4-100</f>
        <v>1688.4</v>
      </c>
      <c r="G20" s="298">
        <v>177.3</v>
      </c>
      <c r="H20" s="298">
        <v>0</v>
      </c>
      <c r="I20" s="298">
        <v>4940.7</v>
      </c>
    </row>
    <row r="21" spans="1:9" ht="96.75" customHeight="1">
      <c r="A21" s="307">
        <v>14</v>
      </c>
      <c r="B21" s="95" t="s">
        <v>158</v>
      </c>
      <c r="C21" s="303">
        <v>0</v>
      </c>
      <c r="D21" s="298">
        <v>0</v>
      </c>
      <c r="E21" s="298">
        <v>0</v>
      </c>
      <c r="F21" s="298">
        <v>0</v>
      </c>
      <c r="G21" s="298">
        <v>3995</v>
      </c>
      <c r="H21" s="298">
        <v>10007.6</v>
      </c>
      <c r="I21" s="298">
        <v>1447.5</v>
      </c>
    </row>
    <row r="22" spans="1:9" ht="63.75" customHeight="1">
      <c r="A22" s="307">
        <v>15</v>
      </c>
      <c r="B22" s="95" t="s">
        <v>35</v>
      </c>
      <c r="C22" s="299" t="s">
        <v>34</v>
      </c>
      <c r="D22" s="299"/>
      <c r="E22" s="299"/>
      <c r="F22" s="309">
        <v>0</v>
      </c>
      <c r="G22" s="298">
        <v>5800</v>
      </c>
      <c r="H22" s="298">
        <v>0</v>
      </c>
      <c r="I22" s="298">
        <v>1449</v>
      </c>
    </row>
    <row r="23" spans="1:9" ht="33.75" customHeight="1">
      <c r="A23" s="307">
        <v>16</v>
      </c>
      <c r="B23" s="95" t="s">
        <v>159</v>
      </c>
      <c r="C23" s="308">
        <v>50</v>
      </c>
      <c r="D23" s="297">
        <v>0</v>
      </c>
      <c r="E23" s="297">
        <v>0</v>
      </c>
      <c r="F23" s="297">
        <v>430</v>
      </c>
      <c r="G23" s="297">
        <v>593</v>
      </c>
      <c r="H23" s="297">
        <v>0</v>
      </c>
      <c r="I23" s="297">
        <v>6428.2</v>
      </c>
    </row>
    <row r="24" spans="1:9" ht="48.75" customHeight="1">
      <c r="A24" s="307">
        <v>17</v>
      </c>
      <c r="B24" s="95" t="s">
        <v>160</v>
      </c>
      <c r="C24" s="295" t="s">
        <v>168</v>
      </c>
      <c r="D24" s="294"/>
      <c r="E24" s="294"/>
      <c r="F24" s="294"/>
      <c r="G24" s="294"/>
      <c r="H24" s="294"/>
      <c r="I24" s="293"/>
    </row>
    <row r="25" spans="1:9" ht="47.25" customHeight="1">
      <c r="A25" s="307">
        <v>18</v>
      </c>
      <c r="B25" s="95" t="s">
        <v>24</v>
      </c>
      <c r="C25" s="303">
        <v>10</v>
      </c>
      <c r="D25" s="298">
        <v>10</v>
      </c>
      <c r="E25" s="298">
        <f>D25/C25*100</f>
        <v>100</v>
      </c>
      <c r="F25" s="298">
        <v>0</v>
      </c>
      <c r="G25" s="298">
        <v>0</v>
      </c>
      <c r="H25" s="298">
        <v>0</v>
      </c>
      <c r="I25" s="298">
        <v>0</v>
      </c>
    </row>
    <row r="26" spans="1:9" ht="34.5" customHeight="1">
      <c r="A26" s="307">
        <v>19</v>
      </c>
      <c r="B26" s="95" t="s">
        <v>30</v>
      </c>
      <c r="C26" s="303">
        <v>30</v>
      </c>
      <c r="D26" s="298">
        <v>30</v>
      </c>
      <c r="E26" s="298">
        <f>D26/C26*100</f>
        <v>100</v>
      </c>
      <c r="F26" s="302">
        <v>0</v>
      </c>
      <c r="G26" s="301">
        <v>0</v>
      </c>
      <c r="H26" s="300"/>
      <c r="I26" s="298">
        <v>0</v>
      </c>
    </row>
    <row r="27" spans="1:9" ht="33.75" customHeight="1">
      <c r="A27" s="307">
        <v>20</v>
      </c>
      <c r="B27" s="95" t="s">
        <v>31</v>
      </c>
      <c r="C27" s="303">
        <v>70</v>
      </c>
      <c r="D27" s="298">
        <v>70</v>
      </c>
      <c r="E27" s="298">
        <f>D27/C27*100</f>
        <v>100</v>
      </c>
      <c r="F27" s="298">
        <v>0</v>
      </c>
      <c r="G27" s="298">
        <v>0</v>
      </c>
      <c r="H27" s="298">
        <v>0</v>
      </c>
      <c r="I27" s="298">
        <v>0</v>
      </c>
    </row>
    <row r="28" spans="1:10" s="291" customFormat="1" ht="31.5">
      <c r="A28" s="296">
        <v>21</v>
      </c>
      <c r="B28" s="95" t="s">
        <v>13</v>
      </c>
      <c r="C28" s="303">
        <v>1458.9</v>
      </c>
      <c r="D28" s="298">
        <v>1458.9</v>
      </c>
      <c r="E28" s="298">
        <f>D28/C28*100</f>
        <v>100</v>
      </c>
      <c r="F28" s="298">
        <v>0</v>
      </c>
      <c r="G28" s="298">
        <v>209.8</v>
      </c>
      <c r="H28" s="298">
        <v>949.6</v>
      </c>
      <c r="I28" s="298">
        <f>2187-949.6-209.8</f>
        <v>1027.6000000000001</v>
      </c>
      <c r="J28" s="292"/>
    </row>
    <row r="29" spans="1:10" s="291" customFormat="1" ht="31.5">
      <c r="A29" s="296">
        <v>22</v>
      </c>
      <c r="B29" s="95" t="s">
        <v>15</v>
      </c>
      <c r="C29" s="303">
        <v>30</v>
      </c>
      <c r="D29" s="297">
        <v>30</v>
      </c>
      <c r="E29" s="298">
        <f>D29/C29*100</f>
        <v>100</v>
      </c>
      <c r="F29" s="298">
        <v>2.8</v>
      </c>
      <c r="G29" s="301">
        <v>0</v>
      </c>
      <c r="H29" s="300"/>
      <c r="I29" s="298">
        <v>42</v>
      </c>
      <c r="J29" s="292"/>
    </row>
    <row r="30" spans="1:10" s="291" customFormat="1" ht="33" customHeight="1">
      <c r="A30" s="296">
        <v>23</v>
      </c>
      <c r="B30" s="95" t="s">
        <v>161</v>
      </c>
      <c r="C30" s="303">
        <v>50</v>
      </c>
      <c r="D30" s="298">
        <v>50</v>
      </c>
      <c r="E30" s="298">
        <f>D30*100/C30</f>
        <v>100</v>
      </c>
      <c r="F30" s="298">
        <v>0</v>
      </c>
      <c r="G30" s="298">
        <v>0</v>
      </c>
      <c r="H30" s="298">
        <v>0</v>
      </c>
      <c r="I30" s="298">
        <v>1.12</v>
      </c>
      <c r="J30" s="292"/>
    </row>
    <row r="31" spans="1:10" s="291" customFormat="1" ht="33.75" customHeight="1">
      <c r="A31" s="296">
        <v>24</v>
      </c>
      <c r="B31" s="95" t="s">
        <v>162</v>
      </c>
      <c r="C31" s="303">
        <v>10</v>
      </c>
      <c r="D31" s="298">
        <v>10</v>
      </c>
      <c r="E31" s="298">
        <f>D31*100/C31</f>
        <v>100</v>
      </c>
      <c r="F31" s="302">
        <v>32</v>
      </c>
      <c r="G31" s="298">
        <f>50+25+90</f>
        <v>165</v>
      </c>
      <c r="H31" s="298">
        <v>0</v>
      </c>
      <c r="I31" s="298">
        <f>97.6+97</f>
        <v>194.6</v>
      </c>
      <c r="J31" s="292"/>
    </row>
    <row r="32" spans="1:10" s="291" customFormat="1" ht="48.75" customHeight="1">
      <c r="A32" s="296">
        <v>25</v>
      </c>
      <c r="B32" s="95" t="s">
        <v>93</v>
      </c>
      <c r="C32" s="303">
        <v>20</v>
      </c>
      <c r="D32" s="298">
        <v>19.99</v>
      </c>
      <c r="E32" s="298">
        <f>D32/C32*100</f>
        <v>99.94999999999999</v>
      </c>
      <c r="F32" s="302">
        <v>0</v>
      </c>
      <c r="G32" s="298">
        <v>900</v>
      </c>
      <c r="H32" s="298">
        <v>640</v>
      </c>
      <c r="I32" s="298">
        <v>0</v>
      </c>
      <c r="J32" s="292"/>
    </row>
    <row r="33" spans="1:10" s="291" customFormat="1" ht="54" customHeight="1">
      <c r="A33" s="296">
        <v>26</v>
      </c>
      <c r="B33" s="95" t="s">
        <v>87</v>
      </c>
      <c r="C33" s="303">
        <v>1050</v>
      </c>
      <c r="D33" s="298">
        <v>844.9</v>
      </c>
      <c r="E33" s="298">
        <f>D33/C33*100</f>
        <v>80.46666666666667</v>
      </c>
      <c r="F33" s="298">
        <v>0</v>
      </c>
      <c r="G33" s="298">
        <v>0</v>
      </c>
      <c r="H33" s="298">
        <v>0</v>
      </c>
      <c r="I33" s="298">
        <v>0</v>
      </c>
      <c r="J33" s="292"/>
    </row>
    <row r="34" spans="1:10" s="291" customFormat="1" ht="32.25" customHeight="1">
      <c r="A34" s="296">
        <v>27</v>
      </c>
      <c r="B34" s="95" t="s">
        <v>26</v>
      </c>
      <c r="C34" s="303">
        <v>50</v>
      </c>
      <c r="D34" s="298">
        <v>49.998</v>
      </c>
      <c r="E34" s="298">
        <f>D34/C34*100</f>
        <v>99.996</v>
      </c>
      <c r="F34" s="298">
        <v>0</v>
      </c>
      <c r="G34" s="298">
        <v>33.183</v>
      </c>
      <c r="H34" s="298">
        <v>0</v>
      </c>
      <c r="I34" s="298">
        <v>0</v>
      </c>
      <c r="J34" s="292"/>
    </row>
    <row r="35" spans="1:10" s="291" customFormat="1" ht="32.25" customHeight="1">
      <c r="A35" s="296">
        <v>28</v>
      </c>
      <c r="B35" s="95" t="s">
        <v>25</v>
      </c>
      <c r="C35" s="303">
        <v>80</v>
      </c>
      <c r="D35" s="298">
        <v>80</v>
      </c>
      <c r="E35" s="298">
        <f>D35/C35*100</f>
        <v>100</v>
      </c>
      <c r="F35" s="298">
        <v>0</v>
      </c>
      <c r="G35" s="298">
        <v>4886.802</v>
      </c>
      <c r="H35" s="298">
        <v>0</v>
      </c>
      <c r="I35" s="298">
        <v>0</v>
      </c>
      <c r="J35" s="292"/>
    </row>
    <row r="36" spans="1:10" s="291" customFormat="1" ht="32.25" customHeight="1">
      <c r="A36" s="296">
        <v>29</v>
      </c>
      <c r="B36" s="95" t="s">
        <v>90</v>
      </c>
      <c r="C36" s="303">
        <v>0</v>
      </c>
      <c r="D36" s="298">
        <v>0</v>
      </c>
      <c r="E36" s="298">
        <v>0</v>
      </c>
      <c r="F36" s="298">
        <v>0</v>
      </c>
      <c r="G36" s="298">
        <v>3622.062</v>
      </c>
      <c r="H36" s="298">
        <v>0</v>
      </c>
      <c r="I36" s="298">
        <v>0</v>
      </c>
      <c r="J36" s="292"/>
    </row>
    <row r="37" spans="1:10" s="291" customFormat="1" ht="30.75" customHeight="1">
      <c r="A37" s="296">
        <v>30</v>
      </c>
      <c r="B37" s="95" t="s">
        <v>19</v>
      </c>
      <c r="C37" s="303">
        <v>50</v>
      </c>
      <c r="D37" s="298">
        <v>50</v>
      </c>
      <c r="E37" s="298">
        <f>D37/C37*100</f>
        <v>100</v>
      </c>
      <c r="F37" s="298">
        <v>0</v>
      </c>
      <c r="G37" s="298">
        <v>340.254</v>
      </c>
      <c r="H37" s="298">
        <v>7728.447</v>
      </c>
      <c r="I37" s="298">
        <v>0</v>
      </c>
      <c r="J37" s="292"/>
    </row>
    <row r="38" spans="1:10" s="291" customFormat="1" ht="80.25" customHeight="1">
      <c r="A38" s="296">
        <v>31</v>
      </c>
      <c r="B38" s="95" t="s">
        <v>20</v>
      </c>
      <c r="C38" s="303">
        <v>50</v>
      </c>
      <c r="D38" s="298">
        <v>50</v>
      </c>
      <c r="E38" s="298">
        <f>D38/C38*100</f>
        <v>100</v>
      </c>
      <c r="F38" s="298">
        <v>0</v>
      </c>
      <c r="G38" s="298">
        <v>9.369</v>
      </c>
      <c r="H38" s="298">
        <v>0</v>
      </c>
      <c r="I38" s="298">
        <v>0</v>
      </c>
      <c r="J38" s="292"/>
    </row>
    <row r="39" spans="1:10" s="291" customFormat="1" ht="92.25" customHeight="1">
      <c r="A39" s="296">
        <v>32</v>
      </c>
      <c r="B39" s="306" t="s">
        <v>163</v>
      </c>
      <c r="C39" s="303">
        <v>30</v>
      </c>
      <c r="D39" s="298">
        <v>30</v>
      </c>
      <c r="E39" s="298">
        <f>D39/C39*100</f>
        <v>100</v>
      </c>
      <c r="F39" s="298">
        <v>0</v>
      </c>
      <c r="G39" s="298">
        <v>0</v>
      </c>
      <c r="H39" s="298">
        <v>0</v>
      </c>
      <c r="I39" s="298">
        <v>0</v>
      </c>
      <c r="J39" s="292"/>
    </row>
    <row r="40" spans="1:10" s="304" customFormat="1" ht="67.5" customHeight="1">
      <c r="A40" s="296">
        <v>33</v>
      </c>
      <c r="B40" s="95" t="s">
        <v>39</v>
      </c>
      <c r="C40" s="303">
        <v>724.6</v>
      </c>
      <c r="D40" s="297">
        <v>724.6</v>
      </c>
      <c r="E40" s="298">
        <f>D40/C40*100</f>
        <v>100</v>
      </c>
      <c r="F40" s="298">
        <v>0</v>
      </c>
      <c r="G40" s="298">
        <v>0</v>
      </c>
      <c r="H40" s="298">
        <v>0</v>
      </c>
      <c r="I40" s="298">
        <v>0</v>
      </c>
      <c r="J40" s="305"/>
    </row>
    <row r="41" spans="1:10" s="304" customFormat="1" ht="64.5" customHeight="1">
      <c r="A41" s="296">
        <v>34</v>
      </c>
      <c r="B41" s="95" t="s">
        <v>23</v>
      </c>
      <c r="C41" s="303">
        <v>32.2</v>
      </c>
      <c r="D41" s="297">
        <v>32.2</v>
      </c>
      <c r="E41" s="298">
        <f>D41/C41*100</f>
        <v>100</v>
      </c>
      <c r="F41" s="298">
        <v>0</v>
      </c>
      <c r="G41" s="301">
        <v>26300</v>
      </c>
      <c r="H41" s="300"/>
      <c r="I41" s="298">
        <v>0</v>
      </c>
      <c r="J41" s="305"/>
    </row>
    <row r="42" spans="1:10" s="291" customFormat="1" ht="48" customHeight="1">
      <c r="A42" s="296">
        <v>35</v>
      </c>
      <c r="B42" s="95" t="s">
        <v>22</v>
      </c>
      <c r="C42" s="303">
        <v>2753.1</v>
      </c>
      <c r="D42" s="297">
        <v>2483.4</v>
      </c>
      <c r="E42" s="298">
        <f>D42/C42*100</f>
        <v>90.20377029530349</v>
      </c>
      <c r="F42" s="302">
        <f>2698.11-2483.4</f>
        <v>214.71000000000004</v>
      </c>
      <c r="G42" s="301">
        <v>95073.5</v>
      </c>
      <c r="H42" s="300"/>
      <c r="I42" s="298">
        <v>60</v>
      </c>
      <c r="J42" s="292"/>
    </row>
    <row r="43" spans="1:10" s="291" customFormat="1" ht="51" customHeight="1">
      <c r="A43" s="296">
        <v>36</v>
      </c>
      <c r="B43" s="95" t="s">
        <v>36</v>
      </c>
      <c r="C43" s="299" t="s">
        <v>34</v>
      </c>
      <c r="D43" s="299"/>
      <c r="E43" s="299"/>
      <c r="F43" s="297">
        <v>0</v>
      </c>
      <c r="G43" s="298">
        <v>0</v>
      </c>
      <c r="H43" s="298">
        <v>0</v>
      </c>
      <c r="I43" s="298">
        <v>9790.7</v>
      </c>
      <c r="J43" s="292"/>
    </row>
    <row r="44" spans="1:10" s="291" customFormat="1" ht="35.25" customHeight="1">
      <c r="A44" s="296">
        <v>37</v>
      </c>
      <c r="B44" s="95" t="s">
        <v>164</v>
      </c>
      <c r="C44" s="297">
        <v>368</v>
      </c>
      <c r="D44" s="297">
        <v>368</v>
      </c>
      <c r="E44" s="297">
        <f>D44/C44*100</f>
        <v>100</v>
      </c>
      <c r="F44" s="297">
        <v>0</v>
      </c>
      <c r="G44" s="297">
        <v>500</v>
      </c>
      <c r="H44" s="297">
        <v>0</v>
      </c>
      <c r="I44" s="297">
        <v>0</v>
      </c>
      <c r="J44" s="292"/>
    </row>
    <row r="45" spans="1:10" s="291" customFormat="1" ht="33.75" customHeight="1">
      <c r="A45" s="296">
        <v>38</v>
      </c>
      <c r="B45" s="95" t="s">
        <v>165</v>
      </c>
      <c r="C45" s="295" t="s">
        <v>169</v>
      </c>
      <c r="D45" s="294"/>
      <c r="E45" s="294"/>
      <c r="F45" s="294"/>
      <c r="G45" s="294"/>
      <c r="H45" s="294"/>
      <c r="I45" s="293"/>
      <c r="J45" s="292"/>
    </row>
    <row r="46" spans="1:10" s="291" customFormat="1" ht="51.75" customHeight="1">
      <c r="A46" s="296">
        <v>39</v>
      </c>
      <c r="B46" s="95" t="s">
        <v>166</v>
      </c>
      <c r="C46" s="295" t="s">
        <v>170</v>
      </c>
      <c r="D46" s="294"/>
      <c r="E46" s="294"/>
      <c r="F46" s="294"/>
      <c r="G46" s="294"/>
      <c r="H46" s="294"/>
      <c r="I46" s="293"/>
      <c r="J46" s="292"/>
    </row>
    <row r="47" spans="1:12" s="284" customFormat="1" ht="15.75">
      <c r="A47" s="290" t="s">
        <v>8</v>
      </c>
      <c r="B47" s="290"/>
      <c r="C47" s="289">
        <f>C8+C9+C10+C11+C12+C13+C14+C15+C16+C17+C18+C19+C20+C21+C23+C25+C26+C27+C28+C29+C30+C31+C32+C33+C34+C35+C36+C37+C38+C39+C40+C41+C42+C44</f>
        <v>8194.6</v>
      </c>
      <c r="D47" s="289">
        <f>D8+D9+D10+D11+D12+D13+D14+D15+D16+D17+D18+D19+D20+D21+D23+D25+D26+D27+D28+D29+D30+D31+D32+D33+D34+D35+D36+D37+D38+D39+D40+D41+D42+D44</f>
        <v>7438.138000000001</v>
      </c>
      <c r="E47" s="289">
        <f>D47/C47*100</f>
        <v>90.76877455885584</v>
      </c>
      <c r="F47" s="289">
        <f>F18+F19+F20+F23+F29+F31+F42</f>
        <v>4406.110000000001</v>
      </c>
      <c r="G47" s="288">
        <f>I8+I10+G12+G14+G15+I15+G16+I16+G18+I18+G19+I19+G20+I20+G21+H21+I21+G22+I22+G23+I23+G28+H28+I28+I29+I30+G31+I31+G32+H32+G34+G35+G36+G37+H37+G38+G41+G42+I42+I43+G44</f>
        <v>364885.93700000003</v>
      </c>
      <c r="H47" s="287"/>
      <c r="I47" s="286"/>
      <c r="J47" s="285"/>
      <c r="K47" s="285"/>
      <c r="L47" s="285"/>
    </row>
    <row r="48" ht="12.75">
      <c r="C48" s="283"/>
    </row>
    <row r="49" spans="7:8" ht="12.75">
      <c r="G49" s="283">
        <f>SUM(F47,G47)</f>
        <v>369292.047</v>
      </c>
      <c r="H49" s="283"/>
    </row>
    <row r="50" spans="7:9" ht="12.75">
      <c r="G50" s="283"/>
      <c r="I50" s="283"/>
    </row>
    <row r="62" ht="10.5" customHeight="1">
      <c r="D62" s="282"/>
    </row>
    <row r="63" ht="12.75">
      <c r="D63" s="282"/>
    </row>
  </sheetData>
  <sheetProtection/>
  <mergeCells count="19">
    <mergeCell ref="G26:H26"/>
    <mergeCell ref="G41:H41"/>
    <mergeCell ref="F5:F7"/>
    <mergeCell ref="H1:I1"/>
    <mergeCell ref="A2:I2"/>
    <mergeCell ref="A3:I3"/>
    <mergeCell ref="A5:A7"/>
    <mergeCell ref="B5:B7"/>
    <mergeCell ref="G5:I6"/>
    <mergeCell ref="C46:I46"/>
    <mergeCell ref="A47:B47"/>
    <mergeCell ref="G29:H29"/>
    <mergeCell ref="C5:E6"/>
    <mergeCell ref="C45:I45"/>
    <mergeCell ref="C24:I24"/>
    <mergeCell ref="G47:I47"/>
    <mergeCell ref="C22:E22"/>
    <mergeCell ref="C43:E43"/>
    <mergeCell ref="G42:H42"/>
  </mergeCells>
  <printOptions/>
  <pageMargins left="0.17" right="0.18" top="0.18" bottom="0.17" header="0.18" footer="0.17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90" zoomScaleNormal="75" zoomScaleSheetLayoutView="90" zoomScalePageLayoutView="0" workbookViewId="0" topLeftCell="A1">
      <pane xSplit="2" ySplit="6" topLeftCell="C3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" sqref="C4:G4"/>
    </sheetView>
  </sheetViews>
  <sheetFormatPr defaultColWidth="9.140625" defaultRowHeight="12.75"/>
  <cols>
    <col min="1" max="1" width="4.140625" style="0" customWidth="1"/>
    <col min="2" max="2" width="41.28125" style="0" customWidth="1"/>
    <col min="3" max="3" width="11.421875" style="0" customWidth="1"/>
    <col min="4" max="4" width="12.421875" style="0" customWidth="1"/>
    <col min="5" max="5" width="12.57421875" style="0" customWidth="1"/>
    <col min="6" max="8" width="11.57421875" style="0" customWidth="1"/>
    <col min="9" max="9" width="10.421875" style="0" customWidth="1"/>
    <col min="10" max="10" width="9.8515625" style="0" customWidth="1"/>
    <col min="11" max="11" width="11.28125" style="0" customWidth="1"/>
  </cols>
  <sheetData>
    <row r="1" spans="1:11" s="6" customFormat="1" ht="16.5">
      <c r="A1" s="202" t="s">
        <v>49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s="6" customFormat="1" ht="12.75">
      <c r="A2" s="203" t="s">
        <v>11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s="6" customFormat="1" ht="12.75">
      <c r="A3" s="1"/>
      <c r="B3" s="2"/>
      <c r="C3" s="1"/>
      <c r="D3" s="1"/>
      <c r="E3" s="220" t="s">
        <v>0</v>
      </c>
      <c r="F3" s="220"/>
      <c r="G3" s="12"/>
      <c r="H3" s="12"/>
      <c r="I3" s="1"/>
      <c r="J3" s="1"/>
      <c r="K3" s="1"/>
    </row>
    <row r="4" spans="1:11" s="6" customFormat="1" ht="12.75" customHeight="1">
      <c r="A4" s="198" t="s">
        <v>1</v>
      </c>
      <c r="B4" s="198" t="s">
        <v>10</v>
      </c>
      <c r="C4" s="221" t="s">
        <v>109</v>
      </c>
      <c r="D4" s="222"/>
      <c r="E4" s="222"/>
      <c r="F4" s="222"/>
      <c r="G4" s="223"/>
      <c r="H4" s="208" t="s">
        <v>2</v>
      </c>
      <c r="I4" s="208" t="s">
        <v>2</v>
      </c>
      <c r="J4" s="208" t="s">
        <v>3</v>
      </c>
      <c r="K4" s="208" t="s">
        <v>66</v>
      </c>
    </row>
    <row r="5" spans="1:11" s="6" customFormat="1" ht="12.75" customHeight="1">
      <c r="A5" s="198"/>
      <c r="B5" s="198"/>
      <c r="C5" s="221" t="s">
        <v>5</v>
      </c>
      <c r="D5" s="222"/>
      <c r="E5" s="222"/>
      <c r="F5" s="222"/>
      <c r="G5" s="223"/>
      <c r="H5" s="210"/>
      <c r="I5" s="210"/>
      <c r="J5" s="210"/>
      <c r="K5" s="210"/>
    </row>
    <row r="6" spans="1:11" s="6" customFormat="1" ht="51">
      <c r="A6" s="198"/>
      <c r="B6" s="198"/>
      <c r="C6" s="7" t="s">
        <v>41</v>
      </c>
      <c r="D6" s="7" t="s">
        <v>42</v>
      </c>
      <c r="E6" s="7" t="s">
        <v>6</v>
      </c>
      <c r="F6" s="7" t="s">
        <v>47</v>
      </c>
      <c r="G6" s="7" t="s">
        <v>50</v>
      </c>
      <c r="H6" s="7" t="s">
        <v>7</v>
      </c>
      <c r="I6" s="7" t="s">
        <v>70</v>
      </c>
      <c r="J6" s="7" t="s">
        <v>7</v>
      </c>
      <c r="K6" s="7" t="s">
        <v>7</v>
      </c>
    </row>
    <row r="7" spans="1:11" s="6" customFormat="1" ht="33.75" customHeight="1">
      <c r="A7" s="3">
        <v>1</v>
      </c>
      <c r="B7" s="16" t="s">
        <v>33</v>
      </c>
      <c r="C7" s="4">
        <v>50</v>
      </c>
      <c r="D7" s="4">
        <v>0</v>
      </c>
      <c r="E7" s="5">
        <v>0</v>
      </c>
      <c r="F7" s="13">
        <f>E7/C7*100</f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s="6" customFormat="1" ht="48" customHeight="1">
      <c r="A8" s="3">
        <v>2</v>
      </c>
      <c r="B8" s="17" t="s">
        <v>28</v>
      </c>
      <c r="C8" s="4">
        <v>50</v>
      </c>
      <c r="D8" s="4">
        <v>0</v>
      </c>
      <c r="E8" s="5">
        <v>0</v>
      </c>
      <c r="F8" s="13">
        <f>E8*100/C8</f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s="6" customFormat="1" ht="50.25" customHeight="1">
      <c r="A9" s="3">
        <v>3</v>
      </c>
      <c r="B9" s="17" t="s">
        <v>21</v>
      </c>
      <c r="C9" s="4">
        <v>30</v>
      </c>
      <c r="D9" s="4">
        <v>0</v>
      </c>
      <c r="E9" s="5">
        <v>0</v>
      </c>
      <c r="F9" s="13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11" s="6" customFormat="1" ht="48.75" customHeight="1">
      <c r="A10" s="3">
        <v>4</v>
      </c>
      <c r="B10" s="17" t="s">
        <v>29</v>
      </c>
      <c r="C10" s="4">
        <v>30</v>
      </c>
      <c r="D10" s="4">
        <v>0</v>
      </c>
      <c r="E10" s="5">
        <v>0</v>
      </c>
      <c r="F10" s="13">
        <v>0</v>
      </c>
      <c r="G10" s="5">
        <v>0</v>
      </c>
      <c r="H10" s="5">
        <v>639.4</v>
      </c>
      <c r="I10" s="5">
        <v>521.162</v>
      </c>
      <c r="J10" s="5">
        <v>0</v>
      </c>
      <c r="K10" s="5">
        <v>0</v>
      </c>
    </row>
    <row r="11" spans="1:11" s="6" customFormat="1" ht="36" customHeight="1">
      <c r="A11" s="3">
        <v>5</v>
      </c>
      <c r="B11" s="17" t="s">
        <v>12</v>
      </c>
      <c r="C11" s="4">
        <v>30</v>
      </c>
      <c r="D11" s="4">
        <v>0</v>
      </c>
      <c r="E11" s="5">
        <v>0</v>
      </c>
      <c r="F11" s="13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s="6" customFormat="1" ht="46.5" customHeight="1">
      <c r="A12" s="3">
        <v>6</v>
      </c>
      <c r="B12" s="17" t="s">
        <v>18</v>
      </c>
      <c r="C12" s="4">
        <v>500</v>
      </c>
      <c r="D12" s="4">
        <v>58.55</v>
      </c>
      <c r="E12" s="5">
        <v>58.55</v>
      </c>
      <c r="F12" s="13">
        <f>E12/C12</f>
        <v>0.1171</v>
      </c>
      <c r="G12" s="5">
        <f>D12-E12</f>
        <v>0</v>
      </c>
      <c r="H12" s="5" t="s">
        <v>9</v>
      </c>
      <c r="I12" s="5" t="s">
        <v>9</v>
      </c>
      <c r="J12" s="5" t="s">
        <v>9</v>
      </c>
      <c r="K12" s="5" t="s">
        <v>9</v>
      </c>
    </row>
    <row r="13" spans="1:11" s="6" customFormat="1" ht="33" customHeight="1">
      <c r="A13" s="3">
        <v>7</v>
      </c>
      <c r="B13" s="17" t="s">
        <v>27</v>
      </c>
      <c r="C13" s="4">
        <v>100</v>
      </c>
      <c r="D13" s="4">
        <v>0</v>
      </c>
      <c r="E13" s="5">
        <v>0</v>
      </c>
      <c r="F13" s="13">
        <v>0</v>
      </c>
      <c r="G13" s="5">
        <v>0</v>
      </c>
      <c r="H13" s="5">
        <v>0</v>
      </c>
      <c r="I13" s="5">
        <v>0</v>
      </c>
      <c r="J13" s="5">
        <v>0</v>
      </c>
      <c r="K13" s="5">
        <v>44172.342</v>
      </c>
    </row>
    <row r="14" spans="1:11" s="6" customFormat="1" ht="131.25" customHeight="1">
      <c r="A14" s="3">
        <v>8</v>
      </c>
      <c r="B14" s="17" t="s">
        <v>38</v>
      </c>
      <c r="C14" s="4">
        <v>100</v>
      </c>
      <c r="D14" s="4">
        <v>0</v>
      </c>
      <c r="E14" s="5">
        <v>0</v>
      </c>
      <c r="F14" s="13">
        <v>0</v>
      </c>
      <c r="G14" s="5">
        <v>0</v>
      </c>
      <c r="H14" s="5" t="s">
        <v>9</v>
      </c>
      <c r="I14" s="5" t="s">
        <v>9</v>
      </c>
      <c r="J14" s="5" t="s">
        <v>9</v>
      </c>
      <c r="K14" s="5" t="s">
        <v>9</v>
      </c>
    </row>
    <row r="15" spans="1:11" s="6" customFormat="1" ht="96.75" customHeight="1">
      <c r="A15" s="3">
        <v>9</v>
      </c>
      <c r="B15" s="17" t="s">
        <v>32</v>
      </c>
      <c r="C15" s="4">
        <v>100</v>
      </c>
      <c r="D15" s="4">
        <v>0</v>
      </c>
      <c r="E15" s="5">
        <v>0</v>
      </c>
      <c r="F15" s="13">
        <v>0</v>
      </c>
      <c r="G15" s="5">
        <v>0</v>
      </c>
      <c r="H15" s="5" t="s">
        <v>9</v>
      </c>
      <c r="I15" s="5" t="s">
        <v>9</v>
      </c>
      <c r="J15" s="5" t="s">
        <v>9</v>
      </c>
      <c r="K15" s="5" t="s">
        <v>9</v>
      </c>
    </row>
    <row r="16" spans="1:11" s="6" customFormat="1" ht="33" customHeight="1">
      <c r="A16" s="3">
        <v>10</v>
      </c>
      <c r="B16" s="17" t="s">
        <v>16</v>
      </c>
      <c r="C16" s="4">
        <v>300</v>
      </c>
      <c r="D16" s="4">
        <v>0</v>
      </c>
      <c r="E16" s="5">
        <v>0</v>
      </c>
      <c r="F16" s="13">
        <f>E16/C16*100</f>
        <v>0</v>
      </c>
      <c r="G16" s="5">
        <v>0</v>
      </c>
      <c r="H16" s="5" t="s">
        <v>9</v>
      </c>
      <c r="I16" s="5" t="s">
        <v>9</v>
      </c>
      <c r="J16" s="5" t="s">
        <v>9</v>
      </c>
      <c r="K16" s="5" t="s">
        <v>9</v>
      </c>
    </row>
    <row r="17" spans="1:11" s="6" customFormat="1" ht="33.75" customHeight="1">
      <c r="A17" s="3">
        <v>11</v>
      </c>
      <c r="B17" s="17" t="s">
        <v>17</v>
      </c>
      <c r="C17" s="4">
        <v>200</v>
      </c>
      <c r="D17" s="4">
        <v>0</v>
      </c>
      <c r="E17" s="5">
        <v>0</v>
      </c>
      <c r="F17" s="13">
        <v>0</v>
      </c>
      <c r="G17" s="5">
        <v>0</v>
      </c>
      <c r="H17" s="5" t="s">
        <v>9</v>
      </c>
      <c r="I17" s="5" t="s">
        <v>9</v>
      </c>
      <c r="J17" s="5" t="s">
        <v>9</v>
      </c>
      <c r="K17" s="5" t="s">
        <v>9</v>
      </c>
    </row>
    <row r="18" spans="1:11" s="6" customFormat="1" ht="117" customHeight="1">
      <c r="A18" s="3">
        <v>12</v>
      </c>
      <c r="B18" s="17" t="s">
        <v>37</v>
      </c>
      <c r="C18" s="4">
        <v>100</v>
      </c>
      <c r="D18" s="4">
        <v>0</v>
      </c>
      <c r="E18" s="5">
        <v>0</v>
      </c>
      <c r="F18" s="13">
        <v>0</v>
      </c>
      <c r="G18" s="5">
        <v>0</v>
      </c>
      <c r="H18" s="5" t="s">
        <v>9</v>
      </c>
      <c r="I18" s="5" t="s">
        <v>9</v>
      </c>
      <c r="J18" s="5" t="s">
        <v>9</v>
      </c>
      <c r="K18" s="5" t="s">
        <v>9</v>
      </c>
    </row>
    <row r="19" spans="1:11" s="10" customFormat="1" ht="34.5" customHeight="1">
      <c r="A19" s="3">
        <v>13</v>
      </c>
      <c r="B19" s="17" t="s">
        <v>45</v>
      </c>
      <c r="C19" s="4">
        <v>50</v>
      </c>
      <c r="D19" s="4">
        <v>0</v>
      </c>
      <c r="E19" s="5">
        <v>0</v>
      </c>
      <c r="F19" s="13">
        <v>0</v>
      </c>
      <c r="G19" s="5">
        <v>0</v>
      </c>
      <c r="H19" s="5" t="s">
        <v>9</v>
      </c>
      <c r="I19" s="5" t="s">
        <v>9</v>
      </c>
      <c r="J19" s="5" t="s">
        <v>9</v>
      </c>
      <c r="K19" s="5" t="s">
        <v>9</v>
      </c>
    </row>
    <row r="20" spans="1:11" s="6" customFormat="1" ht="50.25" customHeight="1">
      <c r="A20" s="3">
        <v>14</v>
      </c>
      <c r="B20" s="17" t="s">
        <v>24</v>
      </c>
      <c r="C20" s="4">
        <v>10</v>
      </c>
      <c r="D20" s="4">
        <v>0</v>
      </c>
      <c r="E20" s="5">
        <v>0</v>
      </c>
      <c r="F20" s="13">
        <f>E20*100/C20</f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1" s="6" customFormat="1" ht="36.75" customHeight="1">
      <c r="A21" s="3">
        <v>15</v>
      </c>
      <c r="B21" s="17" t="s">
        <v>30</v>
      </c>
      <c r="C21" s="4">
        <v>30</v>
      </c>
      <c r="D21" s="4">
        <v>0</v>
      </c>
      <c r="E21" s="5">
        <v>0</v>
      </c>
      <c r="F21" s="13">
        <f>E21/C21*100</f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</row>
    <row r="22" spans="1:11" s="6" customFormat="1" ht="32.25" customHeight="1">
      <c r="A22" s="3">
        <v>16</v>
      </c>
      <c r="B22" s="17" t="s">
        <v>31</v>
      </c>
      <c r="C22" s="4">
        <v>70</v>
      </c>
      <c r="D22" s="4">
        <v>0</v>
      </c>
      <c r="E22" s="5">
        <v>0</v>
      </c>
      <c r="F22" s="13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</row>
    <row r="23" spans="1:11" s="6" customFormat="1" ht="33.75" customHeight="1">
      <c r="A23" s="3">
        <v>17</v>
      </c>
      <c r="B23" s="17" t="s">
        <v>13</v>
      </c>
      <c r="C23" s="4">
        <v>763.4</v>
      </c>
      <c r="D23" s="4">
        <v>584.91981</v>
      </c>
      <c r="E23" s="5">
        <v>337.57884</v>
      </c>
      <c r="F23" s="13">
        <f>E23/C23</f>
        <v>0.44220440136232647</v>
      </c>
      <c r="G23" s="5">
        <f>D23-E23</f>
        <v>247.34096999999997</v>
      </c>
      <c r="H23" s="5">
        <v>0</v>
      </c>
      <c r="I23" s="5">
        <v>0</v>
      </c>
      <c r="J23" s="5">
        <v>0</v>
      </c>
      <c r="K23" s="5">
        <v>0</v>
      </c>
    </row>
    <row r="24" spans="1:11" s="6" customFormat="1" ht="33" customHeight="1">
      <c r="A24" s="3">
        <v>18</v>
      </c>
      <c r="B24" s="17" t="s">
        <v>15</v>
      </c>
      <c r="C24" s="4">
        <v>30</v>
      </c>
      <c r="D24" s="4">
        <v>5</v>
      </c>
      <c r="E24" s="5">
        <v>5</v>
      </c>
      <c r="F24" s="13">
        <f>E24/C24</f>
        <v>0.16666666666666666</v>
      </c>
      <c r="G24" s="5">
        <f>D24-E24</f>
        <v>0</v>
      </c>
      <c r="H24" s="5">
        <v>0</v>
      </c>
      <c r="I24" s="5">
        <v>0</v>
      </c>
      <c r="J24" s="5">
        <v>0</v>
      </c>
      <c r="K24" s="5">
        <v>0</v>
      </c>
    </row>
    <row r="25" spans="1:11" s="6" customFormat="1" ht="49.5" customHeight="1">
      <c r="A25" s="3">
        <v>19</v>
      </c>
      <c r="B25" s="17" t="s">
        <v>14</v>
      </c>
      <c r="C25" s="4">
        <v>50</v>
      </c>
      <c r="D25" s="4">
        <v>0</v>
      </c>
      <c r="E25" s="5">
        <v>0</v>
      </c>
      <c r="F25" s="13">
        <f>E25/C25*100</f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s="6" customFormat="1" ht="35.25" customHeight="1">
      <c r="A26" s="3">
        <v>20</v>
      </c>
      <c r="B26" s="17" t="s">
        <v>46</v>
      </c>
      <c r="C26" s="4">
        <v>10</v>
      </c>
      <c r="D26" s="4">
        <v>0</v>
      </c>
      <c r="E26" s="5">
        <v>0</v>
      </c>
      <c r="F26" s="13">
        <f>E26/C26</f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s="6" customFormat="1" ht="51" customHeight="1">
      <c r="A27" s="3">
        <v>21</v>
      </c>
      <c r="B27" s="8" t="s">
        <v>51</v>
      </c>
      <c r="C27" s="4">
        <v>20</v>
      </c>
      <c r="D27" s="4">
        <v>0</v>
      </c>
      <c r="E27" s="5">
        <v>0</v>
      </c>
      <c r="F27" s="13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s="6" customFormat="1" ht="32.25" customHeight="1">
      <c r="A28" s="3">
        <v>22</v>
      </c>
      <c r="B28" s="17" t="s">
        <v>26</v>
      </c>
      <c r="C28" s="4">
        <v>50</v>
      </c>
      <c r="D28" s="4">
        <v>0</v>
      </c>
      <c r="E28" s="5">
        <v>0</v>
      </c>
      <c r="F28" s="13">
        <f>E28/C28</f>
        <v>0</v>
      </c>
      <c r="G28" s="5">
        <v>0</v>
      </c>
      <c r="H28" s="5" t="s">
        <v>9</v>
      </c>
      <c r="I28" s="5" t="s">
        <v>9</v>
      </c>
      <c r="J28" s="5" t="s">
        <v>9</v>
      </c>
      <c r="K28" s="5" t="s">
        <v>9</v>
      </c>
    </row>
    <row r="29" spans="1:11" s="6" customFormat="1" ht="19.5" customHeight="1">
      <c r="A29" s="3">
        <v>23</v>
      </c>
      <c r="B29" s="17" t="s">
        <v>25</v>
      </c>
      <c r="C29" s="4">
        <v>30</v>
      </c>
      <c r="D29" s="4">
        <v>0</v>
      </c>
      <c r="E29" s="5">
        <v>0</v>
      </c>
      <c r="F29" s="13">
        <v>0</v>
      </c>
      <c r="G29" s="5">
        <v>0</v>
      </c>
      <c r="H29" s="5" t="s">
        <v>9</v>
      </c>
      <c r="I29" s="5" t="s">
        <v>9</v>
      </c>
      <c r="J29" s="5" t="s">
        <v>9</v>
      </c>
      <c r="K29" s="5" t="s">
        <v>9</v>
      </c>
    </row>
    <row r="30" spans="1:11" s="10" customFormat="1" ht="99.75" customHeight="1">
      <c r="A30" s="3">
        <v>24</v>
      </c>
      <c r="B30" s="17" t="s">
        <v>43</v>
      </c>
      <c r="C30" s="4">
        <v>30</v>
      </c>
      <c r="D30" s="4">
        <v>0</v>
      </c>
      <c r="E30" s="5">
        <v>0</v>
      </c>
      <c r="F30" s="13">
        <v>0</v>
      </c>
      <c r="G30" s="5">
        <v>0</v>
      </c>
      <c r="H30" s="5" t="s">
        <v>9</v>
      </c>
      <c r="I30" s="5" t="s">
        <v>9</v>
      </c>
      <c r="J30" s="5" t="s">
        <v>9</v>
      </c>
      <c r="K30" s="5" t="s">
        <v>9</v>
      </c>
    </row>
    <row r="31" spans="1:11" s="6" customFormat="1" ht="37.5" customHeight="1">
      <c r="A31" s="3">
        <v>25</v>
      </c>
      <c r="B31" s="17" t="s">
        <v>19</v>
      </c>
      <c r="C31" s="4">
        <v>50</v>
      </c>
      <c r="D31" s="4">
        <v>0</v>
      </c>
      <c r="E31" s="5">
        <v>0</v>
      </c>
      <c r="F31" s="13">
        <v>0</v>
      </c>
      <c r="G31" s="5">
        <v>0</v>
      </c>
      <c r="H31" s="5" t="s">
        <v>9</v>
      </c>
      <c r="I31" s="5" t="s">
        <v>9</v>
      </c>
      <c r="J31" s="5" t="s">
        <v>9</v>
      </c>
      <c r="K31" s="5" t="s">
        <v>9</v>
      </c>
    </row>
    <row r="32" spans="1:11" s="6" customFormat="1" ht="81" customHeight="1">
      <c r="A32" s="3">
        <v>26</v>
      </c>
      <c r="B32" s="17" t="s">
        <v>20</v>
      </c>
      <c r="C32" s="4">
        <v>50</v>
      </c>
      <c r="D32" s="4">
        <v>0</v>
      </c>
      <c r="E32" s="5">
        <v>0</v>
      </c>
      <c r="F32" s="13">
        <f aca="true" t="shared" si="0" ref="F32:F37">E32/C32</f>
        <v>0</v>
      </c>
      <c r="G32" s="5">
        <v>0</v>
      </c>
      <c r="H32" s="5" t="s">
        <v>9</v>
      </c>
      <c r="I32" s="5" t="s">
        <v>9</v>
      </c>
      <c r="J32" s="5" t="s">
        <v>9</v>
      </c>
      <c r="K32" s="5" t="s">
        <v>9</v>
      </c>
    </row>
    <row r="33" spans="1:11" s="10" customFormat="1" ht="49.5" customHeight="1">
      <c r="A33" s="3">
        <v>27</v>
      </c>
      <c r="B33" s="17" t="s">
        <v>48</v>
      </c>
      <c r="C33" s="4">
        <v>50</v>
      </c>
      <c r="D33" s="4">
        <v>0</v>
      </c>
      <c r="E33" s="5">
        <v>0</v>
      </c>
      <c r="F33" s="13">
        <f t="shared" si="0"/>
        <v>0</v>
      </c>
      <c r="G33" s="5">
        <v>0</v>
      </c>
      <c r="H33" s="5" t="s">
        <v>9</v>
      </c>
      <c r="I33" s="5" t="s">
        <v>9</v>
      </c>
      <c r="J33" s="5" t="s">
        <v>9</v>
      </c>
      <c r="K33" s="5" t="s">
        <v>9</v>
      </c>
    </row>
    <row r="34" spans="1:11" s="6" customFormat="1" ht="64.5" customHeight="1">
      <c r="A34" s="3">
        <v>28</v>
      </c>
      <c r="B34" s="17" t="s">
        <v>39</v>
      </c>
      <c r="C34" s="4">
        <v>280</v>
      </c>
      <c r="D34" s="4">
        <v>50</v>
      </c>
      <c r="E34" s="5">
        <v>0</v>
      </c>
      <c r="F34" s="13">
        <f t="shared" si="0"/>
        <v>0</v>
      </c>
      <c r="G34" s="5">
        <f>D34-E34</f>
        <v>50</v>
      </c>
      <c r="H34" s="5">
        <v>0</v>
      </c>
      <c r="I34" s="5">
        <v>0</v>
      </c>
      <c r="J34" s="5">
        <v>0</v>
      </c>
      <c r="K34" s="5">
        <v>0</v>
      </c>
    </row>
    <row r="35" spans="1:11" s="6" customFormat="1" ht="66.75" customHeight="1">
      <c r="A35" s="3">
        <v>29</v>
      </c>
      <c r="B35" s="17" t="s">
        <v>23</v>
      </c>
      <c r="C35" s="4">
        <v>20</v>
      </c>
      <c r="D35" s="4">
        <v>0</v>
      </c>
      <c r="E35" s="5">
        <v>0</v>
      </c>
      <c r="F35" s="13">
        <f t="shared" si="0"/>
        <v>0</v>
      </c>
      <c r="G35" s="5">
        <v>0</v>
      </c>
      <c r="H35" s="5" t="s">
        <v>9</v>
      </c>
      <c r="I35" s="5" t="s">
        <v>9</v>
      </c>
      <c r="J35" s="5" t="s">
        <v>9</v>
      </c>
      <c r="K35" s="5" t="s">
        <v>9</v>
      </c>
    </row>
    <row r="36" spans="1:11" s="6" customFormat="1" ht="33" customHeight="1">
      <c r="A36" s="3">
        <v>30</v>
      </c>
      <c r="B36" s="17" t="s">
        <v>44</v>
      </c>
      <c r="C36" s="4">
        <v>270</v>
      </c>
      <c r="D36" s="4">
        <v>270</v>
      </c>
      <c r="E36" s="5">
        <v>270</v>
      </c>
      <c r="F36" s="13">
        <f t="shared" si="0"/>
        <v>1</v>
      </c>
      <c r="G36" s="5">
        <f>D36-E36</f>
        <v>0</v>
      </c>
      <c r="H36" s="5" t="s">
        <v>9</v>
      </c>
      <c r="I36" s="5" t="s">
        <v>9</v>
      </c>
      <c r="J36" s="5" t="s">
        <v>9</v>
      </c>
      <c r="K36" s="5" t="s">
        <v>9</v>
      </c>
    </row>
    <row r="37" spans="1:11" s="6" customFormat="1" ht="51" customHeight="1">
      <c r="A37" s="3">
        <v>31</v>
      </c>
      <c r="B37" s="17" t="s">
        <v>22</v>
      </c>
      <c r="C37" s="4">
        <v>810</v>
      </c>
      <c r="D37" s="4">
        <v>305</v>
      </c>
      <c r="E37" s="5">
        <v>135.00586</v>
      </c>
      <c r="F37" s="13">
        <f t="shared" si="0"/>
        <v>0.1666739012345679</v>
      </c>
      <c r="G37" s="5">
        <f>D37-E37</f>
        <v>169.99414</v>
      </c>
      <c r="H37" s="5" t="s">
        <v>9</v>
      </c>
      <c r="I37" s="5" t="s">
        <v>9</v>
      </c>
      <c r="J37" s="5" t="s">
        <v>9</v>
      </c>
      <c r="K37" s="5" t="s">
        <v>9</v>
      </c>
    </row>
    <row r="38" spans="1:11" s="10" customFormat="1" ht="81" customHeight="1">
      <c r="A38" s="3">
        <v>32</v>
      </c>
      <c r="B38" s="17" t="s">
        <v>35</v>
      </c>
      <c r="C38" s="224" t="s">
        <v>34</v>
      </c>
      <c r="D38" s="217"/>
      <c r="E38" s="217"/>
      <c r="F38" s="217"/>
      <c r="G38" s="218"/>
      <c r="H38" s="35" t="s">
        <v>9</v>
      </c>
      <c r="I38" s="5" t="s">
        <v>9</v>
      </c>
      <c r="J38" s="5" t="s">
        <v>9</v>
      </c>
      <c r="K38" s="5" t="s">
        <v>9</v>
      </c>
    </row>
    <row r="39" spans="1:11" s="6" customFormat="1" ht="47.25" customHeight="1">
      <c r="A39" s="3">
        <v>33</v>
      </c>
      <c r="B39" s="17" t="s">
        <v>36</v>
      </c>
      <c r="C39" s="224" t="s">
        <v>34</v>
      </c>
      <c r="D39" s="217"/>
      <c r="E39" s="217"/>
      <c r="F39" s="217"/>
      <c r="G39" s="218"/>
      <c r="H39" s="35" t="s">
        <v>9</v>
      </c>
      <c r="I39" s="5" t="s">
        <v>9</v>
      </c>
      <c r="J39" s="5" t="s">
        <v>9</v>
      </c>
      <c r="K39" s="5" t="s">
        <v>9</v>
      </c>
    </row>
    <row r="40" spans="1:11" s="6" customFormat="1" ht="18.75">
      <c r="A40" s="199" t="s">
        <v>8</v>
      </c>
      <c r="B40" s="199"/>
      <c r="C40" s="14">
        <f>SUM(C7:C37)</f>
        <v>4263.4</v>
      </c>
      <c r="D40" s="14">
        <f>SUM(D10:D37)</f>
        <v>1273.46981</v>
      </c>
      <c r="E40" s="14">
        <f>SUM(E7:E37)</f>
        <v>806.1347000000001</v>
      </c>
      <c r="F40" s="15">
        <f>E40/C40</f>
        <v>0.18908258666791766</v>
      </c>
      <c r="G40" s="14">
        <f>D40-E40</f>
        <v>467.33511</v>
      </c>
      <c r="H40" s="14"/>
      <c r="I40" s="14">
        <v>521.162</v>
      </c>
      <c r="J40" s="14"/>
      <c r="K40" s="14"/>
    </row>
    <row r="41" spans="1:11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spans="1:11" ht="16.5">
      <c r="A42" s="219" t="s">
        <v>65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</row>
    <row r="43" spans="1:11" ht="18.75" customHeight="1">
      <c r="A43" s="211" t="s">
        <v>52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25"/>
    </row>
    <row r="44" spans="1:11" ht="12.75" customHeight="1">
      <c r="A44" s="200" t="s">
        <v>1</v>
      </c>
      <c r="B44" s="214" t="s">
        <v>53</v>
      </c>
      <c r="C44" s="212" t="s">
        <v>54</v>
      </c>
      <c r="D44" s="212"/>
      <c r="E44" s="213" t="s">
        <v>55</v>
      </c>
      <c r="F44" s="213"/>
      <c r="G44" s="226" t="s">
        <v>56</v>
      </c>
      <c r="H44" s="227"/>
      <c r="I44" s="228" t="s">
        <v>66</v>
      </c>
      <c r="J44" s="229"/>
      <c r="K44" s="36"/>
    </row>
    <row r="45" spans="1:10" ht="12.75">
      <c r="A45" s="201"/>
      <c r="B45" s="215"/>
      <c r="C45" s="18" t="s">
        <v>7</v>
      </c>
      <c r="D45" s="18" t="s">
        <v>57</v>
      </c>
      <c r="E45" s="19" t="s">
        <v>7</v>
      </c>
      <c r="F45" s="19" t="s">
        <v>57</v>
      </c>
      <c r="G45" s="19" t="s">
        <v>7</v>
      </c>
      <c r="H45" s="19" t="s">
        <v>57</v>
      </c>
      <c r="I45" s="18" t="s">
        <v>7</v>
      </c>
      <c r="J45" s="18" t="s">
        <v>57</v>
      </c>
    </row>
    <row r="46" spans="1:10" s="27" customFormat="1" ht="16.5">
      <c r="A46" s="20">
        <v>1</v>
      </c>
      <c r="B46" s="21" t="s">
        <v>58</v>
      </c>
      <c r="C46" s="22">
        <v>0</v>
      </c>
      <c r="D46" s="22">
        <v>0</v>
      </c>
      <c r="E46" s="22">
        <v>0</v>
      </c>
      <c r="F46" s="22">
        <v>0</v>
      </c>
      <c r="G46" s="22">
        <v>4163.54155</v>
      </c>
      <c r="H46" s="22">
        <v>4163.54155</v>
      </c>
      <c r="I46" s="22">
        <v>0</v>
      </c>
      <c r="J46" s="22">
        <v>0</v>
      </c>
    </row>
    <row r="47" spans="1:10" s="27" customFormat="1" ht="16.5">
      <c r="A47" s="20">
        <v>2</v>
      </c>
      <c r="B47" s="21" t="s">
        <v>59</v>
      </c>
      <c r="C47" s="22">
        <v>0</v>
      </c>
      <c r="D47" s="22">
        <v>0</v>
      </c>
      <c r="E47" s="22">
        <v>0</v>
      </c>
      <c r="F47" s="22">
        <v>0</v>
      </c>
      <c r="G47" s="22">
        <v>100.42227</v>
      </c>
      <c r="H47" s="22">
        <v>100.42227</v>
      </c>
      <c r="I47" s="22">
        <v>0</v>
      </c>
      <c r="J47" s="22">
        <v>0</v>
      </c>
    </row>
    <row r="48" spans="1:10" s="27" customFormat="1" ht="63">
      <c r="A48" s="20">
        <v>3</v>
      </c>
      <c r="B48" s="21" t="s">
        <v>60</v>
      </c>
      <c r="C48" s="28">
        <v>0</v>
      </c>
      <c r="D48" s="22">
        <v>0</v>
      </c>
      <c r="E48" s="22">
        <v>6.73</v>
      </c>
      <c r="F48" s="22">
        <v>6.73</v>
      </c>
      <c r="G48" s="22">
        <v>1559.65127</v>
      </c>
      <c r="H48" s="22">
        <v>1559.65127</v>
      </c>
      <c r="I48" s="22">
        <v>0</v>
      </c>
      <c r="J48" s="22">
        <v>0</v>
      </c>
    </row>
    <row r="49" spans="1:10" s="27" customFormat="1" ht="21.75" customHeight="1">
      <c r="A49" s="20">
        <v>4</v>
      </c>
      <c r="B49" s="21" t="s">
        <v>61</v>
      </c>
      <c r="C49" s="28">
        <v>0</v>
      </c>
      <c r="D49" s="22">
        <v>0</v>
      </c>
      <c r="E49" s="22">
        <v>323.07</v>
      </c>
      <c r="F49" s="22">
        <v>323.07</v>
      </c>
      <c r="G49" s="22">
        <v>0</v>
      </c>
      <c r="H49" s="22">
        <v>0</v>
      </c>
      <c r="I49" s="22">
        <v>0</v>
      </c>
      <c r="J49" s="22">
        <v>0</v>
      </c>
    </row>
    <row r="50" spans="1:10" s="27" customFormat="1" ht="94.5">
      <c r="A50" s="20">
        <v>5</v>
      </c>
      <c r="B50" s="21" t="s">
        <v>62</v>
      </c>
      <c r="C50" s="28">
        <v>0</v>
      </c>
      <c r="D50" s="22">
        <v>0</v>
      </c>
      <c r="E50" s="22">
        <v>2.6508</v>
      </c>
      <c r="F50" s="22">
        <v>2.6508</v>
      </c>
      <c r="G50" s="22">
        <v>0</v>
      </c>
      <c r="H50" s="22">
        <v>0</v>
      </c>
      <c r="I50" s="22">
        <v>0</v>
      </c>
      <c r="J50" s="22">
        <v>0</v>
      </c>
    </row>
    <row r="51" spans="1:10" s="33" customFormat="1" ht="33.75" customHeight="1">
      <c r="A51" s="29">
        <v>6</v>
      </c>
      <c r="B51" s="30" t="s">
        <v>63</v>
      </c>
      <c r="C51" s="31">
        <v>0</v>
      </c>
      <c r="D51" s="32">
        <v>0</v>
      </c>
      <c r="E51" s="32">
        <v>3.0705</v>
      </c>
      <c r="F51" s="32">
        <v>3.0705</v>
      </c>
      <c r="G51" s="32">
        <v>0</v>
      </c>
      <c r="H51" s="32">
        <v>0</v>
      </c>
      <c r="I51" s="32">
        <v>0</v>
      </c>
      <c r="J51" s="32">
        <v>0</v>
      </c>
    </row>
    <row r="52" spans="1:10" s="33" customFormat="1" ht="30" customHeight="1">
      <c r="A52" s="29">
        <v>7</v>
      </c>
      <c r="B52" s="30" t="s">
        <v>67</v>
      </c>
      <c r="C52" s="31">
        <v>0</v>
      </c>
      <c r="D52" s="32">
        <v>0</v>
      </c>
      <c r="E52" s="32">
        <v>0</v>
      </c>
      <c r="F52" s="32">
        <v>0</v>
      </c>
      <c r="G52" s="32">
        <v>170.4648</v>
      </c>
      <c r="H52" s="32">
        <v>170.4648</v>
      </c>
      <c r="I52" s="32">
        <v>0</v>
      </c>
      <c r="J52" s="32">
        <v>0</v>
      </c>
    </row>
    <row r="53" spans="1:10" s="27" customFormat="1" ht="30" customHeight="1">
      <c r="A53" s="20">
        <v>8</v>
      </c>
      <c r="B53" s="21" t="s">
        <v>69</v>
      </c>
      <c r="C53" s="28">
        <v>0</v>
      </c>
      <c r="D53" s="22">
        <v>0</v>
      </c>
      <c r="E53" s="22">
        <v>639.342</v>
      </c>
      <c r="F53" s="22">
        <v>521.162</v>
      </c>
      <c r="G53" s="22">
        <v>0</v>
      </c>
      <c r="H53" s="22">
        <v>0</v>
      </c>
      <c r="I53" s="22">
        <v>0</v>
      </c>
      <c r="J53" s="22">
        <v>0</v>
      </c>
    </row>
    <row r="54" spans="1:10" ht="16.5">
      <c r="A54" s="23"/>
      <c r="B54" s="24" t="s">
        <v>64</v>
      </c>
      <c r="C54" s="25"/>
      <c r="D54" s="26">
        <f aca="true" t="shared" si="1" ref="D54:J54">SUM(D46:D53)</f>
        <v>0</v>
      </c>
      <c r="E54" s="26">
        <f t="shared" si="1"/>
        <v>974.8633</v>
      </c>
      <c r="F54" s="26">
        <f t="shared" si="1"/>
        <v>856.6833</v>
      </c>
      <c r="G54" s="26">
        <f t="shared" si="1"/>
        <v>5994.07989</v>
      </c>
      <c r="H54" s="26">
        <f t="shared" si="1"/>
        <v>5994.07989</v>
      </c>
      <c r="I54" s="26">
        <f t="shared" si="1"/>
        <v>0</v>
      </c>
      <c r="J54" s="26">
        <f t="shared" si="1"/>
        <v>0</v>
      </c>
    </row>
  </sheetData>
  <sheetProtection/>
  <mergeCells count="22">
    <mergeCell ref="A43:K43"/>
    <mergeCell ref="A44:A45"/>
    <mergeCell ref="C44:D44"/>
    <mergeCell ref="E44:F44"/>
    <mergeCell ref="B44:B45"/>
    <mergeCell ref="G44:H44"/>
    <mergeCell ref="I44:J44"/>
    <mergeCell ref="A42:K42"/>
    <mergeCell ref="A40:B40"/>
    <mergeCell ref="I4:I5"/>
    <mergeCell ref="C4:G4"/>
    <mergeCell ref="C5:G5"/>
    <mergeCell ref="C38:G38"/>
    <mergeCell ref="C39:G39"/>
    <mergeCell ref="H4:H5"/>
    <mergeCell ref="A1:K1"/>
    <mergeCell ref="A2:K2"/>
    <mergeCell ref="E3:F3"/>
    <mergeCell ref="A4:A6"/>
    <mergeCell ref="B4:B6"/>
    <mergeCell ref="J4:J5"/>
    <mergeCell ref="K4:K5"/>
  </mergeCells>
  <printOptions/>
  <pageMargins left="0.17" right="0.18" top="0.17" bottom="0.17" header="0.17" footer="0.17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90" zoomScaleNormal="75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" sqref="C4:G4"/>
    </sheetView>
  </sheetViews>
  <sheetFormatPr defaultColWidth="9.140625" defaultRowHeight="12.75"/>
  <cols>
    <col min="1" max="1" width="4.140625" style="0" customWidth="1"/>
    <col min="2" max="2" width="41.28125" style="0" customWidth="1"/>
    <col min="3" max="3" width="11.421875" style="0" customWidth="1"/>
    <col min="4" max="4" width="12.421875" style="0" customWidth="1"/>
    <col min="5" max="5" width="12.57421875" style="0" customWidth="1"/>
    <col min="6" max="8" width="11.57421875" style="0" customWidth="1"/>
    <col min="9" max="9" width="10.421875" style="0" customWidth="1"/>
    <col min="10" max="10" width="9.8515625" style="0" customWidth="1"/>
    <col min="11" max="11" width="11.28125" style="0" customWidth="1"/>
  </cols>
  <sheetData>
    <row r="1" spans="1:11" s="6" customFormat="1" ht="16.5">
      <c r="A1" s="202" t="s">
        <v>71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s="6" customFormat="1" ht="12.75">
      <c r="A2" s="203" t="s">
        <v>11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s="6" customFormat="1" ht="12.75">
      <c r="A3" s="1"/>
      <c r="B3" s="2"/>
      <c r="C3" s="1"/>
      <c r="D3" s="1"/>
      <c r="E3" s="220" t="s">
        <v>0</v>
      </c>
      <c r="F3" s="220"/>
      <c r="G3" s="12"/>
      <c r="H3" s="12"/>
      <c r="I3" s="1"/>
      <c r="J3" s="1"/>
      <c r="K3" s="1"/>
    </row>
    <row r="4" spans="1:11" s="6" customFormat="1" ht="12.75" customHeight="1">
      <c r="A4" s="198" t="s">
        <v>1</v>
      </c>
      <c r="B4" s="198" t="s">
        <v>10</v>
      </c>
      <c r="C4" s="221" t="s">
        <v>110</v>
      </c>
      <c r="D4" s="222"/>
      <c r="E4" s="222"/>
      <c r="F4" s="222"/>
      <c r="G4" s="223"/>
      <c r="H4" s="208" t="s">
        <v>2</v>
      </c>
      <c r="I4" s="208" t="s">
        <v>2</v>
      </c>
      <c r="J4" s="208" t="s">
        <v>3</v>
      </c>
      <c r="K4" s="208" t="s">
        <v>66</v>
      </c>
    </row>
    <row r="5" spans="1:11" s="6" customFormat="1" ht="12.75" customHeight="1">
      <c r="A5" s="198"/>
      <c r="B5" s="198"/>
      <c r="C5" s="221" t="s">
        <v>5</v>
      </c>
      <c r="D5" s="222"/>
      <c r="E5" s="222"/>
      <c r="F5" s="222"/>
      <c r="G5" s="223"/>
      <c r="H5" s="210"/>
      <c r="I5" s="210"/>
      <c r="J5" s="210"/>
      <c r="K5" s="210"/>
    </row>
    <row r="6" spans="1:11" s="6" customFormat="1" ht="51">
      <c r="A6" s="198"/>
      <c r="B6" s="198"/>
      <c r="C6" s="7" t="s">
        <v>41</v>
      </c>
      <c r="D6" s="7" t="s">
        <v>42</v>
      </c>
      <c r="E6" s="7" t="s">
        <v>6</v>
      </c>
      <c r="F6" s="7" t="s">
        <v>47</v>
      </c>
      <c r="G6" s="7" t="s">
        <v>50</v>
      </c>
      <c r="H6" s="7" t="s">
        <v>7</v>
      </c>
      <c r="I6" s="7" t="s">
        <v>70</v>
      </c>
      <c r="J6" s="7" t="s">
        <v>7</v>
      </c>
      <c r="K6" s="7" t="s">
        <v>7</v>
      </c>
    </row>
    <row r="7" spans="1:11" s="6" customFormat="1" ht="33.75" customHeight="1">
      <c r="A7" s="3">
        <v>1</v>
      </c>
      <c r="B7" s="16" t="s">
        <v>33</v>
      </c>
      <c r="C7" s="38">
        <v>50</v>
      </c>
      <c r="D7" s="38">
        <v>0</v>
      </c>
      <c r="E7" s="37">
        <v>0</v>
      </c>
      <c r="F7" s="39">
        <f>E7*100/C7</f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</row>
    <row r="8" spans="1:11" s="6" customFormat="1" ht="48" customHeight="1">
      <c r="A8" s="3">
        <v>2</v>
      </c>
      <c r="B8" s="17" t="s">
        <v>28</v>
      </c>
      <c r="C8" s="38">
        <v>50</v>
      </c>
      <c r="D8" s="38">
        <v>25</v>
      </c>
      <c r="E8" s="37">
        <v>0</v>
      </c>
      <c r="F8" s="39">
        <f>E8/C8</f>
        <v>0</v>
      </c>
      <c r="G8" s="37">
        <f>D8-E8</f>
        <v>25</v>
      </c>
      <c r="H8" s="37">
        <v>0</v>
      </c>
      <c r="I8" s="37">
        <v>0</v>
      </c>
      <c r="J8" s="37">
        <v>0</v>
      </c>
      <c r="K8" s="37">
        <v>0</v>
      </c>
    </row>
    <row r="9" spans="1:11" s="6" customFormat="1" ht="50.25" customHeight="1">
      <c r="A9" s="3">
        <v>3</v>
      </c>
      <c r="B9" s="17" t="s">
        <v>21</v>
      </c>
      <c r="C9" s="38">
        <v>30</v>
      </c>
      <c r="D9" s="38">
        <v>0</v>
      </c>
      <c r="E9" s="37">
        <v>0</v>
      </c>
      <c r="F9" s="39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</row>
    <row r="10" spans="1:11" s="6" customFormat="1" ht="48.75" customHeight="1">
      <c r="A10" s="3">
        <v>4</v>
      </c>
      <c r="B10" s="17" t="s">
        <v>29</v>
      </c>
      <c r="C10" s="38">
        <v>30</v>
      </c>
      <c r="D10" s="38">
        <v>0</v>
      </c>
      <c r="E10" s="37">
        <v>0</v>
      </c>
      <c r="F10" s="39">
        <f>E10/C10</f>
        <v>0</v>
      </c>
      <c r="G10" s="37">
        <f>D10-E10</f>
        <v>0</v>
      </c>
      <c r="H10" s="48" t="s">
        <v>72</v>
      </c>
      <c r="I10" s="48" t="s">
        <v>73</v>
      </c>
      <c r="J10" s="49">
        <v>0</v>
      </c>
      <c r="K10" s="49">
        <v>0</v>
      </c>
    </row>
    <row r="11" spans="1:11" s="6" customFormat="1" ht="36" customHeight="1">
      <c r="A11" s="3">
        <v>5</v>
      </c>
      <c r="B11" s="17" t="s">
        <v>12</v>
      </c>
      <c r="C11" s="38">
        <v>30</v>
      </c>
      <c r="D11" s="38">
        <v>0</v>
      </c>
      <c r="E11" s="37">
        <v>0</v>
      </c>
      <c r="F11" s="39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</row>
    <row r="12" spans="1:11" s="6" customFormat="1" ht="46.5" customHeight="1">
      <c r="A12" s="3">
        <v>6</v>
      </c>
      <c r="B12" s="17" t="s">
        <v>18</v>
      </c>
      <c r="C12" s="38">
        <v>500</v>
      </c>
      <c r="D12" s="38">
        <v>58.55</v>
      </c>
      <c r="E12" s="37">
        <v>58.55</v>
      </c>
      <c r="F12" s="39">
        <f>E12/C12</f>
        <v>0.1171</v>
      </c>
      <c r="G12" s="37">
        <f>D12-E12</f>
        <v>0</v>
      </c>
      <c r="H12" s="37">
        <v>0</v>
      </c>
      <c r="I12" s="37">
        <v>0</v>
      </c>
      <c r="J12" s="37">
        <v>0</v>
      </c>
      <c r="K12" s="37">
        <v>0</v>
      </c>
    </row>
    <row r="13" spans="1:11" s="6" customFormat="1" ht="33" customHeight="1">
      <c r="A13" s="3">
        <v>7</v>
      </c>
      <c r="B13" s="17" t="s">
        <v>27</v>
      </c>
      <c r="C13" s="38">
        <v>100</v>
      </c>
      <c r="D13" s="38">
        <v>0</v>
      </c>
      <c r="E13" s="37">
        <v>0</v>
      </c>
      <c r="F13" s="39">
        <v>0</v>
      </c>
      <c r="G13" s="37">
        <v>0</v>
      </c>
      <c r="H13" s="37">
        <v>0</v>
      </c>
      <c r="I13" s="37">
        <v>0</v>
      </c>
      <c r="J13" s="37">
        <v>0</v>
      </c>
      <c r="K13" s="37">
        <v>59580.592</v>
      </c>
    </row>
    <row r="14" spans="1:11" s="6" customFormat="1" ht="131.25" customHeight="1">
      <c r="A14" s="3">
        <v>8</v>
      </c>
      <c r="B14" s="17" t="s">
        <v>38</v>
      </c>
      <c r="C14" s="38">
        <v>100</v>
      </c>
      <c r="D14" s="38">
        <v>0</v>
      </c>
      <c r="E14" s="37">
        <v>0</v>
      </c>
      <c r="F14" s="39">
        <v>0</v>
      </c>
      <c r="G14" s="37">
        <v>0</v>
      </c>
      <c r="H14" s="37">
        <v>0</v>
      </c>
      <c r="I14" s="37">
        <v>0</v>
      </c>
      <c r="J14" s="37">
        <v>0</v>
      </c>
      <c r="K14" s="37"/>
    </row>
    <row r="15" spans="1:11" s="6" customFormat="1" ht="96.75" customHeight="1">
      <c r="A15" s="3">
        <v>9</v>
      </c>
      <c r="B15" s="17" t="s">
        <v>32</v>
      </c>
      <c r="C15" s="38">
        <v>100</v>
      </c>
      <c r="D15" s="38">
        <v>0</v>
      </c>
      <c r="E15" s="37">
        <v>0</v>
      </c>
      <c r="F15" s="39">
        <v>0</v>
      </c>
      <c r="G15" s="37">
        <v>0</v>
      </c>
      <c r="H15" s="37">
        <v>0</v>
      </c>
      <c r="I15" s="37">
        <v>0</v>
      </c>
      <c r="J15" s="37">
        <v>0</v>
      </c>
      <c r="K15" s="37">
        <v>109.461</v>
      </c>
    </row>
    <row r="16" spans="1:11" s="6" customFormat="1" ht="33" customHeight="1">
      <c r="A16" s="3">
        <v>10</v>
      </c>
      <c r="B16" s="17" t="s">
        <v>16</v>
      </c>
      <c r="C16" s="38">
        <v>300</v>
      </c>
      <c r="D16" s="38">
        <v>0</v>
      </c>
      <c r="E16" s="37">
        <v>0</v>
      </c>
      <c r="F16" s="39">
        <v>0</v>
      </c>
      <c r="G16" s="37">
        <v>0</v>
      </c>
      <c r="H16" s="37">
        <v>19.37</v>
      </c>
      <c r="I16" s="37">
        <v>19.37</v>
      </c>
      <c r="J16" s="37">
        <v>0</v>
      </c>
      <c r="K16" s="37">
        <v>1560.029</v>
      </c>
    </row>
    <row r="17" spans="1:11" s="6" customFormat="1" ht="33.75" customHeight="1">
      <c r="A17" s="3">
        <v>11</v>
      </c>
      <c r="B17" s="17" t="s">
        <v>17</v>
      </c>
      <c r="C17" s="38">
        <v>200</v>
      </c>
      <c r="D17" s="38">
        <v>0</v>
      </c>
      <c r="E17" s="37">
        <v>0</v>
      </c>
      <c r="F17" s="39">
        <v>0</v>
      </c>
      <c r="G17" s="37">
        <v>0</v>
      </c>
      <c r="H17" s="37">
        <v>0</v>
      </c>
      <c r="I17" s="37">
        <v>0</v>
      </c>
      <c r="J17" s="37">
        <v>0</v>
      </c>
      <c r="K17" s="37">
        <v>575.315</v>
      </c>
    </row>
    <row r="18" spans="1:11" s="6" customFormat="1" ht="142.5" customHeight="1">
      <c r="A18" s="3">
        <v>12</v>
      </c>
      <c r="B18" s="17" t="s">
        <v>37</v>
      </c>
      <c r="C18" s="38">
        <v>100</v>
      </c>
      <c r="D18" s="38">
        <v>0</v>
      </c>
      <c r="E18" s="37">
        <v>0</v>
      </c>
      <c r="F18" s="39">
        <f>E18*100/C18</f>
        <v>0</v>
      </c>
      <c r="G18" s="37">
        <v>0</v>
      </c>
      <c r="H18" s="37">
        <v>0</v>
      </c>
      <c r="I18" s="37">
        <v>0</v>
      </c>
      <c r="J18" s="37">
        <v>0</v>
      </c>
      <c r="K18" s="37">
        <v>8762.1</v>
      </c>
    </row>
    <row r="19" spans="1:11" s="10" customFormat="1" ht="34.5" customHeight="1">
      <c r="A19" s="3">
        <v>13</v>
      </c>
      <c r="B19" s="17" t="s">
        <v>45</v>
      </c>
      <c r="C19" s="41">
        <v>50</v>
      </c>
      <c r="D19" s="41">
        <v>0</v>
      </c>
      <c r="E19" s="42">
        <v>0</v>
      </c>
      <c r="F19" s="43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s="6" customFormat="1" ht="50.25" customHeight="1">
      <c r="A20" s="3">
        <v>14</v>
      </c>
      <c r="B20" s="17" t="s">
        <v>24</v>
      </c>
      <c r="C20" s="38">
        <v>10</v>
      </c>
      <c r="D20" s="38">
        <v>0</v>
      </c>
      <c r="E20" s="37">
        <v>0</v>
      </c>
      <c r="F20" s="39">
        <f>E20/C20</f>
        <v>0</v>
      </c>
      <c r="G20" s="37">
        <f>D20-E20</f>
        <v>0</v>
      </c>
      <c r="H20" s="37">
        <v>0</v>
      </c>
      <c r="I20" s="37">
        <v>0</v>
      </c>
      <c r="J20" s="37">
        <v>0</v>
      </c>
      <c r="K20" s="37">
        <v>0</v>
      </c>
    </row>
    <row r="21" spans="1:11" s="6" customFormat="1" ht="52.5" customHeight="1">
      <c r="A21" s="3">
        <v>15</v>
      </c>
      <c r="B21" s="17" t="s">
        <v>30</v>
      </c>
      <c r="C21" s="38">
        <v>30</v>
      </c>
      <c r="D21" s="38">
        <v>0</v>
      </c>
      <c r="E21" s="37">
        <v>0</v>
      </c>
      <c r="F21" s="39">
        <f>E21/C21*100</f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</row>
    <row r="22" spans="1:11" s="6" customFormat="1" ht="32.25" customHeight="1">
      <c r="A22" s="3">
        <v>16</v>
      </c>
      <c r="B22" s="17" t="s">
        <v>31</v>
      </c>
      <c r="C22" s="38">
        <v>70</v>
      </c>
      <c r="D22" s="38">
        <v>0</v>
      </c>
      <c r="E22" s="37">
        <v>0</v>
      </c>
      <c r="F22" s="39">
        <f>E22/C22</f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</row>
    <row r="23" spans="1:11" s="6" customFormat="1" ht="33.75" customHeight="1">
      <c r="A23" s="3">
        <v>17</v>
      </c>
      <c r="B23" s="17" t="s">
        <v>13</v>
      </c>
      <c r="C23" s="38">
        <v>763.4</v>
      </c>
      <c r="D23" s="38">
        <v>584.91981</v>
      </c>
      <c r="E23" s="37">
        <v>582.3119</v>
      </c>
      <c r="F23" s="39">
        <f>E23/C23</f>
        <v>0.7627873984804822</v>
      </c>
      <c r="G23" s="37">
        <f>D23-E23</f>
        <v>2.607909999999947</v>
      </c>
      <c r="H23" s="37">
        <v>0</v>
      </c>
      <c r="I23" s="37">
        <v>0</v>
      </c>
      <c r="J23" s="37">
        <v>92.43308</v>
      </c>
      <c r="K23" s="37">
        <v>31.5</v>
      </c>
    </row>
    <row r="24" spans="1:11" s="6" customFormat="1" ht="33" customHeight="1">
      <c r="A24" s="3">
        <v>18</v>
      </c>
      <c r="B24" s="17" t="s">
        <v>15</v>
      </c>
      <c r="C24" s="38">
        <v>30</v>
      </c>
      <c r="D24" s="38">
        <v>5</v>
      </c>
      <c r="E24" s="37">
        <v>5</v>
      </c>
      <c r="F24" s="39">
        <f>E24/C24</f>
        <v>0.16666666666666666</v>
      </c>
      <c r="G24" s="37">
        <f>D24-E24</f>
        <v>0</v>
      </c>
      <c r="H24" s="37">
        <v>0</v>
      </c>
      <c r="I24" s="37">
        <v>0</v>
      </c>
      <c r="J24" s="37">
        <v>0</v>
      </c>
      <c r="K24" s="37">
        <v>2.82</v>
      </c>
    </row>
    <row r="25" spans="1:11" s="6" customFormat="1" ht="49.5" customHeight="1">
      <c r="A25" s="3">
        <v>19</v>
      </c>
      <c r="B25" s="17" t="s">
        <v>14</v>
      </c>
      <c r="C25" s="38">
        <v>50</v>
      </c>
      <c r="D25" s="38">
        <v>0</v>
      </c>
      <c r="E25" s="37">
        <v>0</v>
      </c>
      <c r="F25" s="39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</row>
    <row r="26" spans="1:11" s="6" customFormat="1" ht="35.25" customHeight="1">
      <c r="A26" s="3">
        <v>20</v>
      </c>
      <c r="B26" s="17" t="s">
        <v>46</v>
      </c>
      <c r="C26" s="38">
        <v>10</v>
      </c>
      <c r="D26" s="38">
        <v>0</v>
      </c>
      <c r="E26" s="37">
        <v>0</v>
      </c>
      <c r="F26" s="39">
        <v>0</v>
      </c>
      <c r="G26" s="37">
        <v>0</v>
      </c>
      <c r="H26" s="37">
        <v>0</v>
      </c>
      <c r="I26" s="37">
        <v>0</v>
      </c>
      <c r="J26" s="37">
        <v>0</v>
      </c>
      <c r="K26" s="37">
        <v>18.1</v>
      </c>
    </row>
    <row r="27" spans="1:11" s="6" customFormat="1" ht="51" customHeight="1">
      <c r="A27" s="3">
        <v>21</v>
      </c>
      <c r="B27" s="8" t="s">
        <v>51</v>
      </c>
      <c r="C27" s="44">
        <v>20</v>
      </c>
      <c r="D27" s="44">
        <v>0</v>
      </c>
      <c r="E27" s="45">
        <v>0</v>
      </c>
      <c r="F27" s="46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</row>
    <row r="28" spans="1:11" s="6" customFormat="1" ht="32.25" customHeight="1">
      <c r="A28" s="3">
        <v>22</v>
      </c>
      <c r="B28" s="17" t="s">
        <v>26</v>
      </c>
      <c r="C28" s="38">
        <v>50</v>
      </c>
      <c r="D28" s="38">
        <v>0</v>
      </c>
      <c r="E28" s="37">
        <v>0</v>
      </c>
      <c r="F28" s="39">
        <f>E28/C28</f>
        <v>0</v>
      </c>
      <c r="G28" s="37">
        <v>0</v>
      </c>
      <c r="H28" s="37">
        <v>12.67</v>
      </c>
      <c r="I28" s="37">
        <v>12.67</v>
      </c>
      <c r="J28" s="37">
        <v>0</v>
      </c>
      <c r="K28" s="37">
        <v>0</v>
      </c>
    </row>
    <row r="29" spans="1:11" s="6" customFormat="1" ht="19.5" customHeight="1">
      <c r="A29" s="3">
        <v>23</v>
      </c>
      <c r="B29" s="17" t="s">
        <v>25</v>
      </c>
      <c r="C29" s="38">
        <v>30</v>
      </c>
      <c r="D29" s="38">
        <v>0</v>
      </c>
      <c r="E29" s="37">
        <v>0</v>
      </c>
      <c r="F29" s="39">
        <f>E29/C29</f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</row>
    <row r="30" spans="1:11" s="10" customFormat="1" ht="99.75" customHeight="1">
      <c r="A30" s="3">
        <v>24</v>
      </c>
      <c r="B30" s="17" t="s">
        <v>43</v>
      </c>
      <c r="C30" s="38">
        <v>30</v>
      </c>
      <c r="D30" s="38">
        <v>0</v>
      </c>
      <c r="E30" s="37">
        <v>0</v>
      </c>
      <c r="F30" s="39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</row>
    <row r="31" spans="1:11" s="6" customFormat="1" ht="51" customHeight="1">
      <c r="A31" s="3">
        <v>25</v>
      </c>
      <c r="B31" s="17" t="s">
        <v>19</v>
      </c>
      <c r="C31" s="38">
        <v>50</v>
      </c>
      <c r="D31" s="38">
        <v>0</v>
      </c>
      <c r="E31" s="37">
        <v>0</v>
      </c>
      <c r="F31" s="39">
        <f>E31/C31</f>
        <v>0</v>
      </c>
      <c r="G31" s="37">
        <f>D31-E31</f>
        <v>0</v>
      </c>
      <c r="H31" s="37">
        <v>6.7</v>
      </c>
      <c r="I31" s="37">
        <v>6.7</v>
      </c>
      <c r="J31" s="37">
        <v>1559.5</v>
      </c>
      <c r="K31" s="37">
        <v>0</v>
      </c>
    </row>
    <row r="32" spans="1:11" s="6" customFormat="1" ht="81" customHeight="1">
      <c r="A32" s="3">
        <v>26</v>
      </c>
      <c r="B32" s="17" t="s">
        <v>20</v>
      </c>
      <c r="C32" s="38">
        <v>50</v>
      </c>
      <c r="D32" s="38">
        <v>0</v>
      </c>
      <c r="E32" s="37">
        <v>0</v>
      </c>
      <c r="F32" s="39">
        <f>E32/C32</f>
        <v>0</v>
      </c>
      <c r="G32" s="37">
        <v>0</v>
      </c>
      <c r="H32" s="37">
        <v>6.657</v>
      </c>
      <c r="I32" s="37">
        <v>6.657</v>
      </c>
      <c r="J32" s="37">
        <v>0</v>
      </c>
      <c r="K32" s="37">
        <v>0</v>
      </c>
    </row>
    <row r="33" spans="1:11" s="10" customFormat="1" ht="49.5" customHeight="1">
      <c r="A33" s="3">
        <v>27</v>
      </c>
      <c r="B33" s="17" t="s">
        <v>48</v>
      </c>
      <c r="C33" s="38">
        <v>50</v>
      </c>
      <c r="D33" s="38">
        <v>0</v>
      </c>
      <c r="E33" s="37">
        <v>0</v>
      </c>
      <c r="F33" s="39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</row>
    <row r="34" spans="1:11" s="6" customFormat="1" ht="64.5" customHeight="1">
      <c r="A34" s="3">
        <v>28</v>
      </c>
      <c r="B34" s="17" t="s">
        <v>39</v>
      </c>
      <c r="C34" s="38">
        <v>280</v>
      </c>
      <c r="D34" s="38">
        <v>100</v>
      </c>
      <c r="E34" s="37">
        <v>100</v>
      </c>
      <c r="F34" s="39">
        <f>E34/C34</f>
        <v>0.35714285714285715</v>
      </c>
      <c r="G34" s="37">
        <f>D34-E34</f>
        <v>0</v>
      </c>
      <c r="H34" s="37">
        <v>0</v>
      </c>
      <c r="I34" s="37">
        <v>0</v>
      </c>
      <c r="J34" s="37">
        <v>0</v>
      </c>
      <c r="K34" s="37">
        <v>0</v>
      </c>
    </row>
    <row r="35" spans="1:11" s="6" customFormat="1" ht="66.75" customHeight="1">
      <c r="A35" s="3">
        <v>29</v>
      </c>
      <c r="B35" s="17" t="s">
        <v>23</v>
      </c>
      <c r="C35" s="38">
        <v>20</v>
      </c>
      <c r="D35" s="38">
        <v>0</v>
      </c>
      <c r="E35" s="37">
        <v>0</v>
      </c>
      <c r="F35" s="39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</row>
    <row r="36" spans="1:11" s="6" customFormat="1" ht="33" customHeight="1">
      <c r="A36" s="3">
        <v>30</v>
      </c>
      <c r="B36" s="17" t="s">
        <v>44</v>
      </c>
      <c r="C36" s="38">
        <v>270</v>
      </c>
      <c r="D36" s="38">
        <v>270</v>
      </c>
      <c r="E36" s="37">
        <v>270</v>
      </c>
      <c r="F36" s="39">
        <f>E36/C36</f>
        <v>1</v>
      </c>
      <c r="G36" s="37">
        <f>E36-D36</f>
        <v>0</v>
      </c>
      <c r="H36" s="37">
        <v>500</v>
      </c>
      <c r="I36" s="37">
        <v>500</v>
      </c>
      <c r="J36" s="37">
        <v>0</v>
      </c>
      <c r="K36" s="37">
        <v>0</v>
      </c>
    </row>
    <row r="37" spans="1:11" s="6" customFormat="1" ht="51" customHeight="1">
      <c r="A37" s="3">
        <v>31</v>
      </c>
      <c r="B37" s="17" t="s">
        <v>22</v>
      </c>
      <c r="C37" s="38">
        <v>810</v>
      </c>
      <c r="D37" s="38">
        <v>405</v>
      </c>
      <c r="E37" s="37">
        <v>375.37797</v>
      </c>
      <c r="F37" s="39">
        <f>E37/C37</f>
        <v>0.4634295925925926</v>
      </c>
      <c r="G37" s="37">
        <f>D37-E37</f>
        <v>29.622029999999995</v>
      </c>
      <c r="H37" s="37">
        <v>0</v>
      </c>
      <c r="I37" s="37">
        <v>0</v>
      </c>
      <c r="J37" s="37">
        <v>0</v>
      </c>
      <c r="K37" s="37">
        <f>(810-591.278)+18188.457</f>
        <v>18407.179</v>
      </c>
    </row>
    <row r="38" spans="1:11" s="10" customFormat="1" ht="81" customHeight="1">
      <c r="A38" s="3">
        <v>32</v>
      </c>
      <c r="B38" s="17" t="s">
        <v>35</v>
      </c>
      <c r="C38" s="224" t="s">
        <v>34</v>
      </c>
      <c r="D38" s="217"/>
      <c r="E38" s="217"/>
      <c r="F38" s="217"/>
      <c r="G38" s="218"/>
      <c r="H38" s="40">
        <v>0</v>
      </c>
      <c r="I38" s="40">
        <v>0</v>
      </c>
      <c r="J38" s="40">
        <v>0</v>
      </c>
      <c r="K38" s="40">
        <v>0</v>
      </c>
    </row>
    <row r="39" spans="1:11" s="6" customFormat="1" ht="47.25" customHeight="1">
      <c r="A39" s="3">
        <v>33</v>
      </c>
      <c r="B39" s="17" t="s">
        <v>36</v>
      </c>
      <c r="C39" s="224" t="s">
        <v>34</v>
      </c>
      <c r="D39" s="217"/>
      <c r="E39" s="217"/>
      <c r="F39" s="217"/>
      <c r="G39" s="218"/>
      <c r="H39" s="40">
        <v>0</v>
      </c>
      <c r="I39" s="40">
        <v>0</v>
      </c>
      <c r="J39" s="40">
        <v>0</v>
      </c>
      <c r="K39" s="40">
        <v>0</v>
      </c>
    </row>
    <row r="40" spans="1:11" s="6" customFormat="1" ht="18.75">
      <c r="A40" s="199" t="s">
        <v>8</v>
      </c>
      <c r="B40" s="199"/>
      <c r="C40" s="14">
        <f>SUM(C7:C37)</f>
        <v>4263.4</v>
      </c>
      <c r="D40" s="14">
        <f>SUM(D10:D37)</f>
        <v>1423.46981</v>
      </c>
      <c r="E40" s="14">
        <f>SUM(E7:E37)</f>
        <v>1391.2398699999999</v>
      </c>
      <c r="F40" s="15">
        <f>E40/C40</f>
        <v>0.3263216845709997</v>
      </c>
      <c r="G40" s="14">
        <f>D40-E40</f>
        <v>32.22994000000017</v>
      </c>
      <c r="H40" s="14"/>
      <c r="I40" s="14">
        <v>521.162</v>
      </c>
      <c r="J40" s="14"/>
      <c r="K40" s="14"/>
    </row>
    <row r="41" spans="1:11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spans="1:11" ht="16.5">
      <c r="A42" s="219" t="s">
        <v>74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</row>
    <row r="43" spans="1:11" ht="18.75" customHeight="1">
      <c r="A43" s="211" t="s">
        <v>52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25"/>
    </row>
    <row r="44" spans="1:11" ht="12.75" customHeight="1">
      <c r="A44" s="200" t="s">
        <v>1</v>
      </c>
      <c r="B44" s="214" t="s">
        <v>53</v>
      </c>
      <c r="C44" s="212" t="s">
        <v>54</v>
      </c>
      <c r="D44" s="212"/>
      <c r="E44" s="213" t="s">
        <v>55</v>
      </c>
      <c r="F44" s="213"/>
      <c r="G44" s="226" t="s">
        <v>56</v>
      </c>
      <c r="H44" s="227"/>
      <c r="I44" s="228" t="s">
        <v>66</v>
      </c>
      <c r="J44" s="229"/>
      <c r="K44" s="36"/>
    </row>
    <row r="45" spans="1:10" ht="12.75">
      <c r="A45" s="201"/>
      <c r="B45" s="215"/>
      <c r="C45" s="18" t="s">
        <v>7</v>
      </c>
      <c r="D45" s="18" t="s">
        <v>57</v>
      </c>
      <c r="E45" s="19" t="s">
        <v>7</v>
      </c>
      <c r="F45" s="19" t="s">
        <v>57</v>
      </c>
      <c r="G45" s="19" t="s">
        <v>7</v>
      </c>
      <c r="H45" s="19" t="s">
        <v>57</v>
      </c>
      <c r="I45" s="18" t="s">
        <v>7</v>
      </c>
      <c r="J45" s="18" t="s">
        <v>57</v>
      </c>
    </row>
    <row r="46" spans="1:10" s="47" customFormat="1" ht="16.5">
      <c r="A46" s="20">
        <v>1</v>
      </c>
      <c r="B46" s="21" t="s">
        <v>58</v>
      </c>
      <c r="C46" s="22">
        <v>0</v>
      </c>
      <c r="D46" s="22">
        <v>0</v>
      </c>
      <c r="E46" s="22">
        <v>0</v>
      </c>
      <c r="F46" s="22">
        <v>0</v>
      </c>
      <c r="G46" s="22">
        <v>4439.486</v>
      </c>
      <c r="H46" s="22">
        <v>4439.486</v>
      </c>
      <c r="I46" s="22">
        <v>0</v>
      </c>
      <c r="J46" s="22">
        <v>0</v>
      </c>
    </row>
    <row r="47" spans="1:10" s="47" customFormat="1" ht="16.5">
      <c r="A47" s="20">
        <v>2</v>
      </c>
      <c r="B47" s="21" t="s">
        <v>59</v>
      </c>
      <c r="C47" s="22">
        <v>0</v>
      </c>
      <c r="D47" s="22">
        <v>0</v>
      </c>
      <c r="E47" s="22">
        <v>0</v>
      </c>
      <c r="F47" s="22">
        <v>0</v>
      </c>
      <c r="G47" s="22">
        <v>188.915</v>
      </c>
      <c r="H47" s="22">
        <v>188.915</v>
      </c>
      <c r="I47" s="22">
        <v>0</v>
      </c>
      <c r="J47" s="22">
        <v>0</v>
      </c>
    </row>
    <row r="48" spans="1:10" s="47" customFormat="1" ht="63">
      <c r="A48" s="20">
        <v>3</v>
      </c>
      <c r="B48" s="21" t="s">
        <v>60</v>
      </c>
      <c r="C48" s="28">
        <v>0</v>
      </c>
      <c r="D48" s="22">
        <v>0</v>
      </c>
      <c r="E48" s="22">
        <v>6.73</v>
      </c>
      <c r="F48" s="22">
        <v>6.73</v>
      </c>
      <c r="G48" s="22">
        <v>1559.65127</v>
      </c>
      <c r="H48" s="22">
        <v>1559.65127</v>
      </c>
      <c r="I48" s="22">
        <v>0</v>
      </c>
      <c r="J48" s="22">
        <v>0</v>
      </c>
    </row>
    <row r="49" spans="1:10" s="47" customFormat="1" ht="27.75" customHeight="1">
      <c r="A49" s="20">
        <v>4</v>
      </c>
      <c r="B49" s="21" t="s">
        <v>61</v>
      </c>
      <c r="C49" s="28">
        <v>0</v>
      </c>
      <c r="D49" s="22">
        <v>0</v>
      </c>
      <c r="E49" s="22">
        <v>574.67283</v>
      </c>
      <c r="F49" s="22">
        <v>574.67283</v>
      </c>
      <c r="G49" s="22">
        <v>0</v>
      </c>
      <c r="H49" s="22">
        <v>0</v>
      </c>
      <c r="I49" s="22">
        <v>0</v>
      </c>
      <c r="J49" s="22">
        <v>0</v>
      </c>
    </row>
    <row r="50" spans="1:10" s="47" customFormat="1" ht="94.5">
      <c r="A50" s="20">
        <v>5</v>
      </c>
      <c r="B50" s="21" t="s">
        <v>62</v>
      </c>
      <c r="C50" s="28">
        <v>0</v>
      </c>
      <c r="D50" s="22">
        <v>0</v>
      </c>
      <c r="E50" s="22">
        <v>6.6576</v>
      </c>
      <c r="F50" s="22">
        <v>6.6576</v>
      </c>
      <c r="G50" s="22">
        <v>0</v>
      </c>
      <c r="H50" s="22">
        <v>0</v>
      </c>
      <c r="I50" s="22">
        <v>0</v>
      </c>
      <c r="J50" s="22">
        <v>0</v>
      </c>
    </row>
    <row r="51" spans="1:10" s="27" customFormat="1" ht="33.75" customHeight="1">
      <c r="A51" s="20">
        <v>6</v>
      </c>
      <c r="B51" s="21" t="s">
        <v>63</v>
      </c>
      <c r="C51" s="28">
        <v>0</v>
      </c>
      <c r="D51" s="22">
        <v>0</v>
      </c>
      <c r="E51" s="22">
        <v>12.64676</v>
      </c>
      <c r="F51" s="22">
        <v>12.67676</v>
      </c>
      <c r="G51" s="22">
        <v>0</v>
      </c>
      <c r="H51" s="22">
        <v>0</v>
      </c>
      <c r="I51" s="22">
        <v>0</v>
      </c>
      <c r="J51" s="22">
        <v>0</v>
      </c>
    </row>
    <row r="52" spans="1:10" s="33" customFormat="1" ht="30" customHeight="1">
      <c r="A52" s="29">
        <v>7</v>
      </c>
      <c r="B52" s="30" t="s">
        <v>67</v>
      </c>
      <c r="C52" s="31">
        <v>0</v>
      </c>
      <c r="D52" s="32">
        <v>0</v>
      </c>
      <c r="E52" s="32">
        <v>0</v>
      </c>
      <c r="F52" s="32">
        <v>0</v>
      </c>
      <c r="G52" s="32">
        <v>170.4648</v>
      </c>
      <c r="H52" s="32">
        <v>170.4648</v>
      </c>
      <c r="I52" s="32">
        <v>0</v>
      </c>
      <c r="J52" s="32">
        <v>0</v>
      </c>
    </row>
    <row r="53" spans="1:10" s="27" customFormat="1" ht="44.25" customHeight="1">
      <c r="A53" s="20">
        <v>8</v>
      </c>
      <c r="B53" s="21" t="s">
        <v>75</v>
      </c>
      <c r="C53" s="28">
        <v>0</v>
      </c>
      <c r="D53" s="22">
        <v>0</v>
      </c>
      <c r="E53" s="22">
        <v>62.48</v>
      </c>
      <c r="F53" s="22">
        <v>62.48</v>
      </c>
      <c r="G53" s="22">
        <v>0</v>
      </c>
      <c r="H53" s="22">
        <v>0</v>
      </c>
      <c r="I53" s="22">
        <v>0</v>
      </c>
      <c r="J53" s="22">
        <v>0</v>
      </c>
    </row>
    <row r="54" spans="1:10" s="27" customFormat="1" ht="44.25" customHeight="1">
      <c r="A54" s="20">
        <v>9</v>
      </c>
      <c r="B54" s="21" t="s">
        <v>76</v>
      </c>
      <c r="C54" s="28">
        <v>0</v>
      </c>
      <c r="D54" s="22">
        <v>0</v>
      </c>
      <c r="E54" s="22">
        <v>27.94</v>
      </c>
      <c r="F54" s="22">
        <v>27.94</v>
      </c>
      <c r="G54" s="22">
        <v>0</v>
      </c>
      <c r="H54" s="22">
        <v>0</v>
      </c>
      <c r="I54" s="22">
        <v>0</v>
      </c>
      <c r="J54" s="22">
        <v>0</v>
      </c>
    </row>
    <row r="55" spans="1:10" s="47" customFormat="1" ht="44.25" customHeight="1">
      <c r="A55" s="20">
        <v>10</v>
      </c>
      <c r="B55" s="21" t="s">
        <v>69</v>
      </c>
      <c r="C55" s="28">
        <v>0</v>
      </c>
      <c r="D55" s="22">
        <v>0</v>
      </c>
      <c r="E55" s="22">
        <v>639.342</v>
      </c>
      <c r="F55" s="22">
        <v>521.162</v>
      </c>
      <c r="G55" s="22">
        <v>0</v>
      </c>
      <c r="H55" s="22">
        <v>0</v>
      </c>
      <c r="I55" s="22">
        <v>0</v>
      </c>
      <c r="J55" s="22">
        <v>0</v>
      </c>
    </row>
    <row r="56" spans="1:10" ht="16.5">
      <c r="A56" s="23"/>
      <c r="B56" s="24" t="s">
        <v>64</v>
      </c>
      <c r="C56" s="25"/>
      <c r="D56" s="26">
        <f aca="true" t="shared" si="0" ref="D56:J56">SUM(D46:D55)</f>
        <v>0</v>
      </c>
      <c r="E56" s="26">
        <f t="shared" si="0"/>
        <v>1330.46919</v>
      </c>
      <c r="F56" s="26">
        <f t="shared" si="0"/>
        <v>1212.3191900000002</v>
      </c>
      <c r="G56" s="26">
        <f t="shared" si="0"/>
        <v>6358.51707</v>
      </c>
      <c r="H56" s="26">
        <f t="shared" si="0"/>
        <v>6358.51707</v>
      </c>
      <c r="I56" s="26">
        <f t="shared" si="0"/>
        <v>0</v>
      </c>
      <c r="J56" s="26">
        <f t="shared" si="0"/>
        <v>0</v>
      </c>
    </row>
  </sheetData>
  <sheetProtection/>
  <mergeCells count="22">
    <mergeCell ref="A1:K1"/>
    <mergeCell ref="A2:K2"/>
    <mergeCell ref="E3:F3"/>
    <mergeCell ref="A4:A6"/>
    <mergeCell ref="B4:B6"/>
    <mergeCell ref="J4:J5"/>
    <mergeCell ref="K4:K5"/>
    <mergeCell ref="A42:K42"/>
    <mergeCell ref="A40:B40"/>
    <mergeCell ref="I4:I5"/>
    <mergeCell ref="C4:G4"/>
    <mergeCell ref="C5:G5"/>
    <mergeCell ref="C38:G38"/>
    <mergeCell ref="C39:G39"/>
    <mergeCell ref="H4:H5"/>
    <mergeCell ref="A43:K43"/>
    <mergeCell ref="A44:A45"/>
    <mergeCell ref="C44:D44"/>
    <mergeCell ref="E44:F44"/>
    <mergeCell ref="B44:B45"/>
    <mergeCell ref="G44:H44"/>
    <mergeCell ref="I44:J44"/>
  </mergeCells>
  <printOptions/>
  <pageMargins left="0.17" right="0.18" top="0.17" bottom="0.17" header="0.17" footer="0.17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view="pageBreakPreview" zoomScale="90" zoomScaleNormal="75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" sqref="C4:G4"/>
    </sheetView>
  </sheetViews>
  <sheetFormatPr defaultColWidth="9.140625" defaultRowHeight="12.75"/>
  <cols>
    <col min="1" max="1" width="4.140625" style="0" customWidth="1"/>
    <col min="2" max="2" width="41.28125" style="0" customWidth="1"/>
    <col min="3" max="3" width="11.421875" style="0" customWidth="1"/>
    <col min="4" max="4" width="12.421875" style="0" customWidth="1"/>
    <col min="5" max="5" width="12.57421875" style="0" customWidth="1"/>
    <col min="6" max="8" width="11.57421875" style="0" customWidth="1"/>
    <col min="9" max="9" width="10.421875" style="0" customWidth="1"/>
    <col min="10" max="10" width="9.8515625" style="0" customWidth="1"/>
    <col min="11" max="11" width="11.28125" style="0" customWidth="1"/>
  </cols>
  <sheetData>
    <row r="1" spans="1:11" s="6" customFormat="1" ht="16.5">
      <c r="A1" s="202" t="s">
        <v>77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s="6" customFormat="1" ht="12.75">
      <c r="A2" s="203" t="s">
        <v>11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s="6" customFormat="1" ht="12.75">
      <c r="A3" s="1"/>
      <c r="B3" s="2"/>
      <c r="C3" s="1"/>
      <c r="D3" s="1"/>
      <c r="E3" s="220" t="s">
        <v>0</v>
      </c>
      <c r="F3" s="220"/>
      <c r="G3" s="12"/>
      <c r="H3" s="12"/>
      <c r="I3" s="1"/>
      <c r="J3" s="1"/>
      <c r="K3" s="1"/>
    </row>
    <row r="4" spans="1:11" s="6" customFormat="1" ht="12.75" customHeight="1">
      <c r="A4" s="198" t="s">
        <v>1</v>
      </c>
      <c r="B4" s="198" t="s">
        <v>10</v>
      </c>
      <c r="C4" s="221" t="s">
        <v>111</v>
      </c>
      <c r="D4" s="222"/>
      <c r="E4" s="222"/>
      <c r="F4" s="222"/>
      <c r="G4" s="223"/>
      <c r="H4" s="208" t="s">
        <v>2</v>
      </c>
      <c r="I4" s="208" t="s">
        <v>2</v>
      </c>
      <c r="J4" s="208" t="s">
        <v>3</v>
      </c>
      <c r="K4" s="208" t="s">
        <v>66</v>
      </c>
    </row>
    <row r="5" spans="1:11" s="6" customFormat="1" ht="12.75" customHeight="1">
      <c r="A5" s="198"/>
      <c r="B5" s="198"/>
      <c r="C5" s="221" t="s">
        <v>5</v>
      </c>
      <c r="D5" s="222"/>
      <c r="E5" s="222"/>
      <c r="F5" s="222"/>
      <c r="G5" s="223"/>
      <c r="H5" s="210"/>
      <c r="I5" s="210"/>
      <c r="J5" s="210"/>
      <c r="K5" s="210"/>
    </row>
    <row r="6" spans="1:11" s="6" customFormat="1" ht="51">
      <c r="A6" s="198"/>
      <c r="B6" s="198"/>
      <c r="C6" s="7" t="s">
        <v>41</v>
      </c>
      <c r="D6" s="7" t="s">
        <v>42</v>
      </c>
      <c r="E6" s="7" t="s">
        <v>6</v>
      </c>
      <c r="F6" s="7" t="s">
        <v>47</v>
      </c>
      <c r="G6" s="7" t="s">
        <v>50</v>
      </c>
      <c r="H6" s="7" t="s">
        <v>7</v>
      </c>
      <c r="I6" s="7" t="s">
        <v>70</v>
      </c>
      <c r="J6" s="7" t="s">
        <v>7</v>
      </c>
      <c r="K6" s="7" t="s">
        <v>7</v>
      </c>
    </row>
    <row r="7" spans="1:11" s="9" customFormat="1" ht="33.75" customHeight="1">
      <c r="A7" s="3">
        <v>1</v>
      </c>
      <c r="B7" s="16" t="s">
        <v>33</v>
      </c>
      <c r="C7" s="38">
        <v>50</v>
      </c>
      <c r="D7" s="38">
        <v>0</v>
      </c>
      <c r="E7" s="37">
        <v>0</v>
      </c>
      <c r="F7" s="39">
        <f>E7*100/C7</f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</row>
    <row r="8" spans="1:11" s="9" customFormat="1" ht="48" customHeight="1">
      <c r="A8" s="3">
        <v>2</v>
      </c>
      <c r="B8" s="17" t="s">
        <v>28</v>
      </c>
      <c r="C8" s="38">
        <v>50</v>
      </c>
      <c r="D8" s="38">
        <v>25</v>
      </c>
      <c r="E8" s="37">
        <v>25</v>
      </c>
      <c r="F8" s="39">
        <f>E8/C8</f>
        <v>0.5</v>
      </c>
      <c r="G8" s="37">
        <f>D8-E8</f>
        <v>0</v>
      </c>
      <c r="H8" s="37">
        <v>0</v>
      </c>
      <c r="I8" s="37">
        <v>0</v>
      </c>
      <c r="J8" s="37">
        <v>0</v>
      </c>
      <c r="K8" s="37">
        <v>0</v>
      </c>
    </row>
    <row r="9" spans="1:11" s="9" customFormat="1" ht="50.25" customHeight="1">
      <c r="A9" s="3">
        <v>3</v>
      </c>
      <c r="B9" s="17" t="s">
        <v>21</v>
      </c>
      <c r="C9" s="38">
        <v>30</v>
      </c>
      <c r="D9" s="38">
        <v>0</v>
      </c>
      <c r="E9" s="37">
        <v>0</v>
      </c>
      <c r="F9" s="39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</row>
    <row r="10" spans="1:11" s="9" customFormat="1" ht="48.75" customHeight="1">
      <c r="A10" s="3">
        <v>4</v>
      </c>
      <c r="B10" s="17" t="s">
        <v>29</v>
      </c>
      <c r="C10" s="38">
        <v>30</v>
      </c>
      <c r="D10" s="38">
        <v>0</v>
      </c>
      <c r="E10" s="37">
        <v>0</v>
      </c>
      <c r="F10" s="39">
        <f>E10/C10</f>
        <v>0</v>
      </c>
      <c r="G10" s="37">
        <f>D10-E10</f>
        <v>0</v>
      </c>
      <c r="H10" s="48" t="s">
        <v>72</v>
      </c>
      <c r="I10" s="48" t="s">
        <v>73</v>
      </c>
      <c r="J10" s="49">
        <v>0</v>
      </c>
      <c r="K10" s="49">
        <v>0</v>
      </c>
    </row>
    <row r="11" spans="1:11" s="9" customFormat="1" ht="36" customHeight="1">
      <c r="A11" s="3">
        <v>5</v>
      </c>
      <c r="B11" s="17" t="s">
        <v>12</v>
      </c>
      <c r="C11" s="38">
        <v>30</v>
      </c>
      <c r="D11" s="38">
        <v>0</v>
      </c>
      <c r="E11" s="37">
        <v>0</v>
      </c>
      <c r="F11" s="39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</row>
    <row r="12" spans="1:11" s="9" customFormat="1" ht="46.5" customHeight="1">
      <c r="A12" s="3">
        <v>6</v>
      </c>
      <c r="B12" s="17" t="s">
        <v>18</v>
      </c>
      <c r="C12" s="38">
        <v>500</v>
      </c>
      <c r="D12" s="38">
        <v>58.55</v>
      </c>
      <c r="E12" s="37">
        <v>58.55</v>
      </c>
      <c r="F12" s="39">
        <f>E12/C12</f>
        <v>0.1171</v>
      </c>
      <c r="G12" s="37">
        <f>D12-E12</f>
        <v>0</v>
      </c>
      <c r="H12" s="37">
        <v>0</v>
      </c>
      <c r="I12" s="37">
        <v>0</v>
      </c>
      <c r="J12" s="37">
        <v>0</v>
      </c>
      <c r="K12" s="37">
        <v>0</v>
      </c>
    </row>
    <row r="13" spans="1:11" s="9" customFormat="1" ht="33" customHeight="1">
      <c r="A13" s="3">
        <v>7</v>
      </c>
      <c r="B13" s="17" t="s">
        <v>27</v>
      </c>
      <c r="C13" s="38">
        <v>100</v>
      </c>
      <c r="D13" s="38">
        <v>0</v>
      </c>
      <c r="E13" s="37">
        <v>0</v>
      </c>
      <c r="F13" s="39">
        <v>0</v>
      </c>
      <c r="G13" s="37">
        <v>0</v>
      </c>
      <c r="H13" s="37">
        <v>0</v>
      </c>
      <c r="I13" s="37">
        <v>0</v>
      </c>
      <c r="J13" s="37">
        <v>0</v>
      </c>
      <c r="K13" s="37">
        <v>59580.592</v>
      </c>
    </row>
    <row r="14" spans="1:11" s="9" customFormat="1" ht="131.25" customHeight="1">
      <c r="A14" s="3">
        <v>8</v>
      </c>
      <c r="B14" s="17" t="s">
        <v>38</v>
      </c>
      <c r="C14" s="38">
        <v>100</v>
      </c>
      <c r="D14" s="38">
        <v>0</v>
      </c>
      <c r="E14" s="37">
        <v>0</v>
      </c>
      <c r="F14" s="39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</row>
    <row r="15" spans="1:11" s="9" customFormat="1" ht="96.75" customHeight="1">
      <c r="A15" s="3">
        <v>9</v>
      </c>
      <c r="B15" s="17" t="s">
        <v>32</v>
      </c>
      <c r="C15" s="38">
        <v>100</v>
      </c>
      <c r="D15" s="38">
        <v>0</v>
      </c>
      <c r="E15" s="37">
        <v>0</v>
      </c>
      <c r="F15" s="39">
        <v>0</v>
      </c>
      <c r="G15" s="37">
        <v>0</v>
      </c>
      <c r="H15" s="37">
        <v>0</v>
      </c>
      <c r="I15" s="37">
        <v>0</v>
      </c>
      <c r="J15" s="37">
        <v>0</v>
      </c>
      <c r="K15" s="37">
        <v>109.461</v>
      </c>
    </row>
    <row r="16" spans="1:11" s="9" customFormat="1" ht="33" customHeight="1">
      <c r="A16" s="3">
        <v>10</v>
      </c>
      <c r="B16" s="17" t="s">
        <v>16</v>
      </c>
      <c r="C16" s="38">
        <v>300</v>
      </c>
      <c r="D16" s="38">
        <v>0</v>
      </c>
      <c r="E16" s="37">
        <v>0</v>
      </c>
      <c r="F16" s="39">
        <v>0</v>
      </c>
      <c r="G16" s="37">
        <v>0</v>
      </c>
      <c r="H16" s="37">
        <v>19.37</v>
      </c>
      <c r="I16" s="37">
        <v>19.37</v>
      </c>
      <c r="J16" s="37">
        <v>0</v>
      </c>
      <c r="K16" s="37">
        <v>1560.029</v>
      </c>
    </row>
    <row r="17" spans="1:11" s="9" customFormat="1" ht="33.75" customHeight="1">
      <c r="A17" s="3">
        <v>11</v>
      </c>
      <c r="B17" s="17" t="s">
        <v>17</v>
      </c>
      <c r="C17" s="38">
        <v>200</v>
      </c>
      <c r="D17" s="38">
        <v>0</v>
      </c>
      <c r="E17" s="37">
        <v>0</v>
      </c>
      <c r="F17" s="39">
        <v>0</v>
      </c>
      <c r="G17" s="37">
        <v>0</v>
      </c>
      <c r="H17" s="37">
        <v>0</v>
      </c>
      <c r="I17" s="37">
        <v>0</v>
      </c>
      <c r="J17" s="37">
        <v>0</v>
      </c>
      <c r="K17" s="37">
        <v>575.315</v>
      </c>
    </row>
    <row r="18" spans="1:11" s="9" customFormat="1" ht="142.5" customHeight="1">
      <c r="A18" s="3">
        <v>12</v>
      </c>
      <c r="B18" s="17" t="s">
        <v>37</v>
      </c>
      <c r="C18" s="38">
        <v>100</v>
      </c>
      <c r="D18" s="38">
        <v>0</v>
      </c>
      <c r="E18" s="37">
        <v>0</v>
      </c>
      <c r="F18" s="39">
        <f>E18*100/C18</f>
        <v>0</v>
      </c>
      <c r="G18" s="37">
        <v>0</v>
      </c>
      <c r="H18" s="37">
        <v>0</v>
      </c>
      <c r="I18" s="37">
        <v>0</v>
      </c>
      <c r="J18" s="37">
        <v>0</v>
      </c>
      <c r="K18" s="37">
        <v>8762.1</v>
      </c>
    </row>
    <row r="19" spans="1:11" s="9" customFormat="1" ht="46.5" customHeight="1">
      <c r="A19" s="3">
        <v>13</v>
      </c>
      <c r="B19" s="17" t="s">
        <v>45</v>
      </c>
      <c r="C19" s="41">
        <v>50</v>
      </c>
      <c r="D19" s="41">
        <v>0</v>
      </c>
      <c r="E19" s="42">
        <v>0</v>
      </c>
      <c r="F19" s="43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s="9" customFormat="1" ht="66" customHeight="1">
      <c r="A20" s="3">
        <v>14</v>
      </c>
      <c r="B20" s="17" t="s">
        <v>24</v>
      </c>
      <c r="C20" s="38">
        <v>10</v>
      </c>
      <c r="D20" s="38">
        <v>0</v>
      </c>
      <c r="E20" s="37">
        <v>0</v>
      </c>
      <c r="F20" s="39">
        <f>E20/C20</f>
        <v>0</v>
      </c>
      <c r="G20" s="37">
        <f>D20-E20</f>
        <v>0</v>
      </c>
      <c r="H20" s="37">
        <v>0</v>
      </c>
      <c r="I20" s="37">
        <v>0</v>
      </c>
      <c r="J20" s="37">
        <v>0</v>
      </c>
      <c r="K20" s="37">
        <v>0</v>
      </c>
    </row>
    <row r="21" spans="1:11" s="9" customFormat="1" ht="52.5" customHeight="1">
      <c r="A21" s="3">
        <v>15</v>
      </c>
      <c r="B21" s="17" t="s">
        <v>30</v>
      </c>
      <c r="C21" s="38">
        <v>30</v>
      </c>
      <c r="D21" s="38">
        <v>0</v>
      </c>
      <c r="E21" s="37">
        <v>0</v>
      </c>
      <c r="F21" s="39">
        <f>E21/C21*100</f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</row>
    <row r="22" spans="1:11" s="9" customFormat="1" ht="48.75" customHeight="1">
      <c r="A22" s="3">
        <v>16</v>
      </c>
      <c r="B22" s="17" t="s">
        <v>31</v>
      </c>
      <c r="C22" s="38">
        <v>70</v>
      </c>
      <c r="D22" s="38">
        <v>0</v>
      </c>
      <c r="E22" s="37">
        <v>0</v>
      </c>
      <c r="F22" s="39">
        <f>E22/C22</f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</row>
    <row r="23" spans="1:11" s="9" customFormat="1" ht="33.75" customHeight="1">
      <c r="A23" s="3">
        <v>17</v>
      </c>
      <c r="B23" s="17" t="s">
        <v>13</v>
      </c>
      <c r="C23" s="38">
        <v>763.4</v>
      </c>
      <c r="D23" s="38">
        <v>589.19029</v>
      </c>
      <c r="E23" s="37">
        <v>589.19029</v>
      </c>
      <c r="F23" s="39">
        <f>E23/C23</f>
        <v>0.7717976028294472</v>
      </c>
      <c r="G23" s="37">
        <f>D23-E23</f>
        <v>0</v>
      </c>
      <c r="H23" s="37">
        <v>0</v>
      </c>
      <c r="I23" s="37">
        <v>0</v>
      </c>
      <c r="J23" s="37">
        <v>92.43308</v>
      </c>
      <c r="K23" s="37">
        <v>31.5</v>
      </c>
    </row>
    <row r="24" spans="1:11" s="9" customFormat="1" ht="33" customHeight="1">
      <c r="A24" s="3">
        <v>18</v>
      </c>
      <c r="B24" s="17" t="s">
        <v>15</v>
      </c>
      <c r="C24" s="38">
        <v>30</v>
      </c>
      <c r="D24" s="38">
        <v>18</v>
      </c>
      <c r="E24" s="37">
        <v>18</v>
      </c>
      <c r="F24" s="39">
        <f>E24/C24</f>
        <v>0.6</v>
      </c>
      <c r="G24" s="37">
        <f>D24-E24</f>
        <v>0</v>
      </c>
      <c r="H24" s="37">
        <v>0</v>
      </c>
      <c r="I24" s="37">
        <v>0</v>
      </c>
      <c r="J24" s="37">
        <v>0</v>
      </c>
      <c r="K24" s="37">
        <v>2.82</v>
      </c>
    </row>
    <row r="25" spans="1:11" s="9" customFormat="1" ht="49.5" customHeight="1">
      <c r="A25" s="3">
        <v>19</v>
      </c>
      <c r="B25" s="17" t="s">
        <v>14</v>
      </c>
      <c r="C25" s="38">
        <v>50</v>
      </c>
      <c r="D25" s="38">
        <v>0</v>
      </c>
      <c r="E25" s="37">
        <v>0</v>
      </c>
      <c r="F25" s="39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</row>
    <row r="26" spans="1:11" s="9" customFormat="1" ht="47.25" customHeight="1">
      <c r="A26" s="3">
        <v>20</v>
      </c>
      <c r="B26" s="17" t="s">
        <v>46</v>
      </c>
      <c r="C26" s="38">
        <v>10</v>
      </c>
      <c r="D26" s="38">
        <v>0</v>
      </c>
      <c r="E26" s="37">
        <v>0</v>
      </c>
      <c r="F26" s="39">
        <v>0</v>
      </c>
      <c r="G26" s="37">
        <v>0</v>
      </c>
      <c r="H26" s="37">
        <v>0</v>
      </c>
      <c r="I26" s="37">
        <v>0</v>
      </c>
      <c r="J26" s="37">
        <v>0</v>
      </c>
      <c r="K26" s="37">
        <v>18.1</v>
      </c>
    </row>
    <row r="27" spans="1:11" s="9" customFormat="1" ht="51" customHeight="1">
      <c r="A27" s="3">
        <v>21</v>
      </c>
      <c r="B27" s="8" t="s">
        <v>51</v>
      </c>
      <c r="C27" s="44">
        <v>20</v>
      </c>
      <c r="D27" s="44">
        <v>6</v>
      </c>
      <c r="E27" s="45">
        <v>6</v>
      </c>
      <c r="F27" s="46">
        <f>E27/C27</f>
        <v>0.3</v>
      </c>
      <c r="G27" s="45">
        <f>D27-E27</f>
        <v>0</v>
      </c>
      <c r="H27" s="45">
        <v>0</v>
      </c>
      <c r="I27" s="45">
        <v>0</v>
      </c>
      <c r="J27" s="45">
        <v>0</v>
      </c>
      <c r="K27" s="45">
        <v>0</v>
      </c>
    </row>
    <row r="28" spans="1:11" s="9" customFormat="1" ht="49.5" customHeight="1">
      <c r="A28" s="3">
        <v>22</v>
      </c>
      <c r="B28" s="17" t="s">
        <v>26</v>
      </c>
      <c r="C28" s="38">
        <v>50</v>
      </c>
      <c r="D28" s="38">
        <v>0</v>
      </c>
      <c r="E28" s="37">
        <v>0</v>
      </c>
      <c r="F28" s="39">
        <f>E28/C28</f>
        <v>0</v>
      </c>
      <c r="G28" s="37">
        <v>0</v>
      </c>
      <c r="H28" s="37">
        <v>12.67</v>
      </c>
      <c r="I28" s="37">
        <v>12.67</v>
      </c>
      <c r="J28" s="37">
        <v>0</v>
      </c>
      <c r="K28" s="37">
        <v>0</v>
      </c>
    </row>
    <row r="29" spans="1:11" s="9" customFormat="1" ht="30.75" customHeight="1">
      <c r="A29" s="3">
        <v>23</v>
      </c>
      <c r="B29" s="17" t="s">
        <v>25</v>
      </c>
      <c r="C29" s="38">
        <v>30</v>
      </c>
      <c r="D29" s="38">
        <v>0</v>
      </c>
      <c r="E29" s="37">
        <v>0</v>
      </c>
      <c r="F29" s="39">
        <f>E29/C29</f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</row>
    <row r="30" spans="1:11" s="9" customFormat="1" ht="99.75" customHeight="1">
      <c r="A30" s="3">
        <v>24</v>
      </c>
      <c r="B30" s="17" t="s">
        <v>43</v>
      </c>
      <c r="C30" s="38">
        <v>30</v>
      </c>
      <c r="D30" s="38">
        <v>0</v>
      </c>
      <c r="E30" s="37">
        <v>0</v>
      </c>
      <c r="F30" s="39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</row>
    <row r="31" spans="1:11" s="9" customFormat="1" ht="51" customHeight="1">
      <c r="A31" s="3">
        <v>25</v>
      </c>
      <c r="B31" s="17" t="s">
        <v>19</v>
      </c>
      <c r="C31" s="38">
        <v>50</v>
      </c>
      <c r="D31" s="38">
        <v>0</v>
      </c>
      <c r="E31" s="37">
        <v>0</v>
      </c>
      <c r="F31" s="39">
        <f>E31/C31</f>
        <v>0</v>
      </c>
      <c r="G31" s="37">
        <f>D31-E31</f>
        <v>0</v>
      </c>
      <c r="H31" s="37">
        <v>21.56014</v>
      </c>
      <c r="I31" s="37">
        <v>21.56014</v>
      </c>
      <c r="J31" s="37">
        <v>3164.1255</v>
      </c>
      <c r="K31" s="37">
        <v>0</v>
      </c>
    </row>
    <row r="32" spans="1:11" s="9" customFormat="1" ht="81" customHeight="1">
      <c r="A32" s="3">
        <v>26</v>
      </c>
      <c r="B32" s="17" t="s">
        <v>20</v>
      </c>
      <c r="C32" s="38">
        <v>50</v>
      </c>
      <c r="D32" s="38">
        <v>6</v>
      </c>
      <c r="E32" s="37">
        <v>4.77</v>
      </c>
      <c r="F32" s="39">
        <f>E32/C32</f>
        <v>0.09539999999999998</v>
      </c>
      <c r="G32" s="37">
        <f>D32-E32</f>
        <v>1.2300000000000004</v>
      </c>
      <c r="H32" s="37">
        <v>9.3696</v>
      </c>
      <c r="I32" s="37">
        <v>9.3696</v>
      </c>
      <c r="J32" s="37">
        <v>0</v>
      </c>
      <c r="K32" s="37">
        <v>0</v>
      </c>
    </row>
    <row r="33" spans="1:11" s="9" customFormat="1" ht="64.5" customHeight="1">
      <c r="A33" s="3">
        <v>27</v>
      </c>
      <c r="B33" s="17" t="s">
        <v>48</v>
      </c>
      <c r="C33" s="38">
        <v>50</v>
      </c>
      <c r="D33" s="38">
        <v>0</v>
      </c>
      <c r="E33" s="37">
        <v>0</v>
      </c>
      <c r="F33" s="39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</row>
    <row r="34" spans="1:11" s="9" customFormat="1" ht="64.5" customHeight="1">
      <c r="A34" s="3">
        <v>28</v>
      </c>
      <c r="B34" s="17" t="s">
        <v>39</v>
      </c>
      <c r="C34" s="38">
        <v>280</v>
      </c>
      <c r="D34" s="38">
        <v>150</v>
      </c>
      <c r="E34" s="37">
        <v>150</v>
      </c>
      <c r="F34" s="39">
        <f>E34/C34</f>
        <v>0.5357142857142857</v>
      </c>
      <c r="G34" s="37">
        <f>D34-E34</f>
        <v>0</v>
      </c>
      <c r="H34" s="37">
        <v>0</v>
      </c>
      <c r="I34" s="37">
        <v>0</v>
      </c>
      <c r="J34" s="37">
        <v>0</v>
      </c>
      <c r="K34" s="37">
        <v>0</v>
      </c>
    </row>
    <row r="35" spans="1:11" s="9" customFormat="1" ht="66.75" customHeight="1">
      <c r="A35" s="3">
        <v>29</v>
      </c>
      <c r="B35" s="17" t="s">
        <v>23</v>
      </c>
      <c r="C35" s="38">
        <v>20</v>
      </c>
      <c r="D35" s="38">
        <v>0</v>
      </c>
      <c r="E35" s="37">
        <v>0</v>
      </c>
      <c r="F35" s="39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</row>
    <row r="36" spans="1:11" s="9" customFormat="1" ht="33" customHeight="1">
      <c r="A36" s="3">
        <v>30</v>
      </c>
      <c r="B36" s="17" t="s">
        <v>44</v>
      </c>
      <c r="C36" s="38">
        <v>270</v>
      </c>
      <c r="D36" s="38">
        <v>270</v>
      </c>
      <c r="E36" s="37">
        <v>270</v>
      </c>
      <c r="F36" s="39">
        <f>E36/C36</f>
        <v>1</v>
      </c>
      <c r="G36" s="37">
        <f>E36-D36</f>
        <v>0</v>
      </c>
      <c r="H36" s="37">
        <v>500</v>
      </c>
      <c r="I36" s="37">
        <v>500</v>
      </c>
      <c r="J36" s="37">
        <v>0</v>
      </c>
      <c r="K36" s="37">
        <v>0</v>
      </c>
    </row>
    <row r="37" spans="1:11" s="9" customFormat="1" ht="51" customHeight="1">
      <c r="A37" s="3">
        <v>31</v>
      </c>
      <c r="B37" s="17" t="s">
        <v>22</v>
      </c>
      <c r="C37" s="38">
        <v>810</v>
      </c>
      <c r="D37" s="38">
        <v>665</v>
      </c>
      <c r="E37" s="37">
        <v>560.21192</v>
      </c>
      <c r="F37" s="39">
        <f>E37/C37</f>
        <v>0.6916196543209876</v>
      </c>
      <c r="G37" s="37">
        <f>D37-E37</f>
        <v>104.78808000000004</v>
      </c>
      <c r="H37" s="37">
        <v>0</v>
      </c>
      <c r="I37" s="37">
        <v>0</v>
      </c>
      <c r="J37" s="37">
        <v>0</v>
      </c>
      <c r="K37" s="37">
        <f>(810-591.278)+18188.457</f>
        <v>18407.179</v>
      </c>
    </row>
    <row r="38" spans="1:11" s="9" customFormat="1" ht="81" customHeight="1">
      <c r="A38" s="3">
        <v>32</v>
      </c>
      <c r="B38" s="17" t="s">
        <v>35</v>
      </c>
      <c r="C38" s="224" t="s">
        <v>34</v>
      </c>
      <c r="D38" s="217"/>
      <c r="E38" s="217"/>
      <c r="F38" s="217"/>
      <c r="G38" s="218"/>
      <c r="H38" s="40" t="s">
        <v>9</v>
      </c>
      <c r="I38" s="40" t="s">
        <v>9</v>
      </c>
      <c r="J38" s="40" t="s">
        <v>9</v>
      </c>
      <c r="K38" s="40" t="s">
        <v>9</v>
      </c>
    </row>
    <row r="39" spans="1:11" s="9" customFormat="1" ht="47.25" customHeight="1">
      <c r="A39" s="3">
        <v>33</v>
      </c>
      <c r="B39" s="17" t="s">
        <v>36</v>
      </c>
      <c r="C39" s="224" t="s">
        <v>34</v>
      </c>
      <c r="D39" s="217"/>
      <c r="E39" s="217"/>
      <c r="F39" s="217"/>
      <c r="G39" s="218"/>
      <c r="H39" s="40" t="s">
        <v>9</v>
      </c>
      <c r="I39" s="40" t="s">
        <v>9</v>
      </c>
      <c r="J39" s="40" t="s">
        <v>9</v>
      </c>
      <c r="K39" s="40" t="s">
        <v>9</v>
      </c>
    </row>
    <row r="40" spans="1:11" s="56" customFormat="1" ht="18.75">
      <c r="A40" s="199" t="s">
        <v>8</v>
      </c>
      <c r="B40" s="199"/>
      <c r="C40" s="14">
        <f>SUM(C7:C37)</f>
        <v>4263.4</v>
      </c>
      <c r="D40" s="14">
        <f>SUM(D10:D37)</f>
        <v>1762.74029</v>
      </c>
      <c r="E40" s="14">
        <f>SUM(E7:E37)</f>
        <v>1681.72221</v>
      </c>
      <c r="F40" s="15">
        <f>E40/C40</f>
        <v>0.3944556480743069</v>
      </c>
      <c r="G40" s="14">
        <f>D40-E40</f>
        <v>81.01808000000005</v>
      </c>
      <c r="H40" s="14"/>
      <c r="I40" s="14">
        <v>521.162</v>
      </c>
      <c r="J40" s="14"/>
      <c r="K40" s="14"/>
    </row>
    <row r="41" spans="1:11" s="51" customFormat="1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1:11" s="27" customFormat="1" ht="16.5">
      <c r="A42" s="219" t="s">
        <v>78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</row>
    <row r="43" spans="1:11" s="27" customFormat="1" ht="18.75" customHeight="1">
      <c r="A43" s="211" t="s">
        <v>52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25"/>
    </row>
    <row r="44" spans="1:11" s="27" customFormat="1" ht="12.75" customHeight="1">
      <c r="A44" s="200" t="s">
        <v>1</v>
      </c>
      <c r="B44" s="214" t="s">
        <v>53</v>
      </c>
      <c r="C44" s="212" t="s">
        <v>54</v>
      </c>
      <c r="D44" s="212"/>
      <c r="E44" s="213" t="s">
        <v>55</v>
      </c>
      <c r="F44" s="213"/>
      <c r="G44" s="226" t="s">
        <v>56</v>
      </c>
      <c r="H44" s="227"/>
      <c r="I44" s="228" t="s">
        <v>66</v>
      </c>
      <c r="J44" s="229"/>
      <c r="K44" s="36"/>
    </row>
    <row r="45" spans="1:10" s="27" customFormat="1" ht="12.75">
      <c r="A45" s="201"/>
      <c r="B45" s="215"/>
      <c r="C45" s="18" t="s">
        <v>7</v>
      </c>
      <c r="D45" s="18" t="s">
        <v>57</v>
      </c>
      <c r="E45" s="19" t="s">
        <v>7</v>
      </c>
      <c r="F45" s="19" t="s">
        <v>57</v>
      </c>
      <c r="G45" s="19" t="s">
        <v>7</v>
      </c>
      <c r="H45" s="19" t="s">
        <v>57</v>
      </c>
      <c r="I45" s="18" t="s">
        <v>7</v>
      </c>
      <c r="J45" s="18" t="s">
        <v>57</v>
      </c>
    </row>
    <row r="46" spans="1:10" s="27" customFormat="1" ht="16.5">
      <c r="A46" s="20">
        <v>1</v>
      </c>
      <c r="B46" s="21" t="s">
        <v>58</v>
      </c>
      <c r="C46" s="22">
        <v>0</v>
      </c>
      <c r="D46" s="22">
        <v>0</v>
      </c>
      <c r="E46" s="22">
        <v>0</v>
      </c>
      <c r="F46" s="22">
        <v>0</v>
      </c>
      <c r="G46" s="22">
        <v>4497.3695</v>
      </c>
      <c r="H46" s="22">
        <v>4497.3695</v>
      </c>
      <c r="I46" s="22">
        <v>0</v>
      </c>
      <c r="J46" s="22">
        <v>0</v>
      </c>
    </row>
    <row r="47" spans="1:10" s="27" customFormat="1" ht="16.5">
      <c r="A47" s="20">
        <v>2</v>
      </c>
      <c r="B47" s="21" t="s">
        <v>59</v>
      </c>
      <c r="C47" s="22">
        <v>0</v>
      </c>
      <c r="D47" s="22">
        <v>0</v>
      </c>
      <c r="E47" s="22">
        <v>0</v>
      </c>
      <c r="F47" s="22">
        <v>0</v>
      </c>
      <c r="G47" s="22">
        <v>215.39669</v>
      </c>
      <c r="H47" s="22">
        <v>215.39669</v>
      </c>
      <c r="I47" s="22">
        <v>0</v>
      </c>
      <c r="J47" s="22">
        <v>0</v>
      </c>
    </row>
    <row r="48" spans="1:10" s="27" customFormat="1" ht="63">
      <c r="A48" s="20">
        <v>3</v>
      </c>
      <c r="B48" s="21" t="s">
        <v>60</v>
      </c>
      <c r="C48" s="28">
        <v>0</v>
      </c>
      <c r="D48" s="22">
        <v>0</v>
      </c>
      <c r="E48" s="22">
        <v>21.56014</v>
      </c>
      <c r="F48" s="22">
        <v>21.56014</v>
      </c>
      <c r="G48" s="22">
        <v>3164.1255</v>
      </c>
      <c r="H48" s="22">
        <v>3164.1255</v>
      </c>
      <c r="I48" s="22">
        <v>0</v>
      </c>
      <c r="J48" s="22">
        <v>0</v>
      </c>
    </row>
    <row r="49" spans="1:10" s="27" customFormat="1" ht="34.5" customHeight="1">
      <c r="A49" s="20">
        <v>4</v>
      </c>
      <c r="B49" s="21" t="s">
        <v>61</v>
      </c>
      <c r="C49" s="28">
        <v>0</v>
      </c>
      <c r="D49" s="22">
        <v>0</v>
      </c>
      <c r="E49" s="22">
        <v>600.02343</v>
      </c>
      <c r="F49" s="22">
        <v>600.02343</v>
      </c>
      <c r="G49" s="22">
        <v>0</v>
      </c>
      <c r="H49" s="22">
        <v>0</v>
      </c>
      <c r="I49" s="22">
        <v>0</v>
      </c>
      <c r="J49" s="22">
        <v>0</v>
      </c>
    </row>
    <row r="50" spans="1:10" s="27" customFormat="1" ht="94.5">
      <c r="A50" s="20">
        <v>5</v>
      </c>
      <c r="B50" s="21" t="s">
        <v>62</v>
      </c>
      <c r="C50" s="28">
        <v>0</v>
      </c>
      <c r="D50" s="22">
        <v>0</v>
      </c>
      <c r="E50" s="22">
        <v>9.3696</v>
      </c>
      <c r="F50" s="22">
        <v>9.3696</v>
      </c>
      <c r="G50" s="22">
        <v>0</v>
      </c>
      <c r="H50" s="22">
        <v>0</v>
      </c>
      <c r="I50" s="22">
        <v>0</v>
      </c>
      <c r="J50" s="22">
        <v>0</v>
      </c>
    </row>
    <row r="51" spans="1:10" s="27" customFormat="1" ht="33.75" customHeight="1">
      <c r="A51" s="20">
        <v>6</v>
      </c>
      <c r="B51" s="21" t="s">
        <v>63</v>
      </c>
      <c r="C51" s="28">
        <v>0</v>
      </c>
      <c r="D51" s="22">
        <v>0</v>
      </c>
      <c r="E51" s="22">
        <v>12.67676</v>
      </c>
      <c r="F51" s="22">
        <v>12.67676</v>
      </c>
      <c r="G51" s="22">
        <v>0</v>
      </c>
      <c r="H51" s="22">
        <v>0</v>
      </c>
      <c r="I51" s="22">
        <v>0</v>
      </c>
      <c r="J51" s="22">
        <v>0</v>
      </c>
    </row>
    <row r="52" spans="1:10" s="51" customFormat="1" ht="30" customHeight="1">
      <c r="A52" s="52">
        <v>7</v>
      </c>
      <c r="B52" s="53" t="s">
        <v>67</v>
      </c>
      <c r="C52" s="55">
        <v>0</v>
      </c>
      <c r="D52" s="54">
        <v>0</v>
      </c>
      <c r="E52" s="54">
        <v>0</v>
      </c>
      <c r="F52" s="54">
        <v>0</v>
      </c>
      <c r="G52" s="54">
        <v>170.4648</v>
      </c>
      <c r="H52" s="54">
        <v>170.4648</v>
      </c>
      <c r="I52" s="54">
        <v>0</v>
      </c>
      <c r="J52" s="54">
        <v>0</v>
      </c>
    </row>
    <row r="53" spans="1:10" s="27" customFormat="1" ht="44.25" customHeight="1">
      <c r="A53" s="20">
        <v>8</v>
      </c>
      <c r="B53" s="21" t="s">
        <v>75</v>
      </c>
      <c r="C53" s="28">
        <v>0</v>
      </c>
      <c r="D53" s="22">
        <v>0</v>
      </c>
      <c r="E53" s="22">
        <v>295.01488</v>
      </c>
      <c r="F53" s="22">
        <v>295.01488</v>
      </c>
      <c r="G53" s="22">
        <v>0</v>
      </c>
      <c r="H53" s="22">
        <v>0</v>
      </c>
      <c r="I53" s="22">
        <v>0</v>
      </c>
      <c r="J53" s="22">
        <v>0</v>
      </c>
    </row>
    <row r="54" spans="1:10" s="27" customFormat="1" ht="44.25" customHeight="1">
      <c r="A54" s="20">
        <v>9</v>
      </c>
      <c r="B54" s="21" t="s">
        <v>76</v>
      </c>
      <c r="C54" s="28">
        <v>0</v>
      </c>
      <c r="D54" s="22">
        <v>0</v>
      </c>
      <c r="E54" s="22">
        <v>27.94</v>
      </c>
      <c r="F54" s="22">
        <v>27.94</v>
      </c>
      <c r="G54" s="22">
        <v>0</v>
      </c>
      <c r="H54" s="22">
        <v>0</v>
      </c>
      <c r="I54" s="22">
        <v>0</v>
      </c>
      <c r="J54" s="22">
        <v>0</v>
      </c>
    </row>
    <row r="55" spans="1:10" s="27" customFormat="1" ht="45.75" customHeight="1">
      <c r="A55" s="20">
        <v>10</v>
      </c>
      <c r="B55" s="21" t="s">
        <v>79</v>
      </c>
      <c r="C55" s="28">
        <v>0</v>
      </c>
      <c r="D55" s="22">
        <v>0</v>
      </c>
      <c r="E55" s="22">
        <v>46.4152</v>
      </c>
      <c r="F55" s="22">
        <v>46.4152</v>
      </c>
      <c r="G55" s="22">
        <v>0</v>
      </c>
      <c r="H55" s="22">
        <v>0</v>
      </c>
      <c r="I55" s="22">
        <v>0</v>
      </c>
      <c r="J55" s="22">
        <v>0</v>
      </c>
    </row>
    <row r="56" spans="1:10" s="51" customFormat="1" ht="44.25" customHeight="1">
      <c r="A56" s="52">
        <v>11</v>
      </c>
      <c r="B56" s="53" t="s">
        <v>69</v>
      </c>
      <c r="C56" s="55">
        <v>0</v>
      </c>
      <c r="D56" s="54">
        <v>0</v>
      </c>
      <c r="E56" s="54">
        <v>639.342</v>
      </c>
      <c r="F56" s="54">
        <v>521.162</v>
      </c>
      <c r="G56" s="54">
        <v>0</v>
      </c>
      <c r="H56" s="54">
        <v>0</v>
      </c>
      <c r="I56" s="54">
        <v>0</v>
      </c>
      <c r="J56" s="54">
        <v>0</v>
      </c>
    </row>
    <row r="57" spans="1:10" ht="16.5">
      <c r="A57" s="23"/>
      <c r="B57" s="24" t="s">
        <v>64</v>
      </c>
      <c r="C57" s="25"/>
      <c r="D57" s="26">
        <f aca="true" t="shared" si="0" ref="D57:J57">SUM(D46:D56)</f>
        <v>0</v>
      </c>
      <c r="E57" s="26">
        <f t="shared" si="0"/>
        <v>1652.34201</v>
      </c>
      <c r="F57" s="26">
        <f t="shared" si="0"/>
        <v>1534.16201</v>
      </c>
      <c r="G57" s="26">
        <f t="shared" si="0"/>
        <v>8047.356489999999</v>
      </c>
      <c r="H57" s="26">
        <f t="shared" si="0"/>
        <v>8047.356489999999</v>
      </c>
      <c r="I57" s="26">
        <f t="shared" si="0"/>
        <v>0</v>
      </c>
      <c r="J57" s="26">
        <f t="shared" si="0"/>
        <v>0</v>
      </c>
    </row>
  </sheetData>
  <sheetProtection/>
  <mergeCells count="22">
    <mergeCell ref="A43:K43"/>
    <mergeCell ref="A44:A45"/>
    <mergeCell ref="C44:D44"/>
    <mergeCell ref="E44:F44"/>
    <mergeCell ref="B44:B45"/>
    <mergeCell ref="G44:H44"/>
    <mergeCell ref="I44:J44"/>
    <mergeCell ref="A42:K42"/>
    <mergeCell ref="A40:B40"/>
    <mergeCell ref="I4:I5"/>
    <mergeCell ref="C4:G4"/>
    <mergeCell ref="C5:G5"/>
    <mergeCell ref="C38:G38"/>
    <mergeCell ref="C39:G39"/>
    <mergeCell ref="H4:H5"/>
    <mergeCell ref="A1:K1"/>
    <mergeCell ref="A2:K2"/>
    <mergeCell ref="E3:F3"/>
    <mergeCell ref="A4:A6"/>
    <mergeCell ref="B4:B6"/>
    <mergeCell ref="J4:J5"/>
    <mergeCell ref="K4:K5"/>
  </mergeCells>
  <printOptions/>
  <pageMargins left="0.17" right="0.18" top="0.17" bottom="0.17" header="0.17" footer="0.17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pane xSplit="2" ySplit="6" topLeftCell="C5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" sqref="C4:G4"/>
    </sheetView>
  </sheetViews>
  <sheetFormatPr defaultColWidth="9.140625" defaultRowHeight="12.75"/>
  <cols>
    <col min="1" max="1" width="4.8515625" style="0" customWidth="1"/>
    <col min="2" max="2" width="47.8515625" style="0" customWidth="1"/>
    <col min="3" max="3" width="9.7109375" style="0" customWidth="1"/>
    <col min="5" max="5" width="9.7109375" style="0" customWidth="1"/>
    <col min="7" max="7" width="9.7109375" style="0" customWidth="1"/>
    <col min="9" max="9" width="10.57421875" style="0" customWidth="1"/>
    <col min="10" max="10" width="9.8515625" style="0" customWidth="1"/>
    <col min="11" max="11" width="10.57421875" style="0" bestFit="1" customWidth="1"/>
  </cols>
  <sheetData>
    <row r="1" spans="1:11" ht="16.5">
      <c r="A1" s="202" t="s">
        <v>82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2.75">
      <c r="A2" s="203" t="s">
        <v>11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>
      <c r="A3" s="1"/>
      <c r="B3" s="2"/>
      <c r="C3" s="1"/>
      <c r="D3" s="1"/>
      <c r="E3" s="220" t="s">
        <v>0</v>
      </c>
      <c r="F3" s="220"/>
      <c r="G3" s="12"/>
      <c r="H3" s="12"/>
      <c r="I3" s="1"/>
      <c r="J3" s="1"/>
      <c r="K3" s="1"/>
    </row>
    <row r="4" spans="1:11" ht="12.75">
      <c r="A4" s="198" t="s">
        <v>1</v>
      </c>
      <c r="B4" s="198" t="s">
        <v>10</v>
      </c>
      <c r="C4" s="221" t="s">
        <v>112</v>
      </c>
      <c r="D4" s="222"/>
      <c r="E4" s="222"/>
      <c r="F4" s="222"/>
      <c r="G4" s="223"/>
      <c r="H4" s="208" t="s">
        <v>2</v>
      </c>
      <c r="I4" s="208" t="s">
        <v>2</v>
      </c>
      <c r="J4" s="208" t="s">
        <v>3</v>
      </c>
      <c r="K4" s="208" t="s">
        <v>66</v>
      </c>
    </row>
    <row r="5" spans="1:11" ht="12.75">
      <c r="A5" s="198"/>
      <c r="B5" s="198"/>
      <c r="C5" s="221" t="s">
        <v>5</v>
      </c>
      <c r="D5" s="222"/>
      <c r="E5" s="222"/>
      <c r="F5" s="222"/>
      <c r="G5" s="223"/>
      <c r="H5" s="210"/>
      <c r="I5" s="210"/>
      <c r="J5" s="210"/>
      <c r="K5" s="210"/>
    </row>
    <row r="6" spans="1:11" ht="51">
      <c r="A6" s="198"/>
      <c r="B6" s="198"/>
      <c r="C6" s="7" t="s">
        <v>41</v>
      </c>
      <c r="D6" s="7" t="s">
        <v>42</v>
      </c>
      <c r="E6" s="7" t="s">
        <v>6</v>
      </c>
      <c r="F6" s="7" t="s">
        <v>47</v>
      </c>
      <c r="G6" s="7" t="s">
        <v>50</v>
      </c>
      <c r="H6" s="7" t="s">
        <v>7</v>
      </c>
      <c r="I6" s="7" t="s">
        <v>70</v>
      </c>
      <c r="J6" s="7" t="s">
        <v>7</v>
      </c>
      <c r="K6" s="7" t="s">
        <v>7</v>
      </c>
    </row>
    <row r="7" spans="1:11" s="57" customFormat="1" ht="36.75" customHeight="1">
      <c r="A7" s="3">
        <v>1</v>
      </c>
      <c r="B7" s="17" t="s">
        <v>33</v>
      </c>
      <c r="C7" s="38">
        <v>50</v>
      </c>
      <c r="D7" s="38">
        <v>25</v>
      </c>
      <c r="E7" s="37">
        <v>0</v>
      </c>
      <c r="F7" s="39">
        <f>E7*100/C7</f>
        <v>0</v>
      </c>
      <c r="G7" s="37">
        <f>D7-E7</f>
        <v>25</v>
      </c>
      <c r="H7" s="37">
        <v>0</v>
      </c>
      <c r="I7" s="37">
        <v>0</v>
      </c>
      <c r="J7" s="37">
        <v>0</v>
      </c>
      <c r="K7" s="37">
        <v>0</v>
      </c>
    </row>
    <row r="8" spans="1:11" s="57" customFormat="1" ht="47.25">
      <c r="A8" s="3">
        <v>2</v>
      </c>
      <c r="B8" s="17" t="s">
        <v>28</v>
      </c>
      <c r="C8" s="38">
        <v>50</v>
      </c>
      <c r="D8" s="38">
        <v>25</v>
      </c>
      <c r="E8" s="37">
        <v>25</v>
      </c>
      <c r="F8" s="39">
        <f>E8/C8</f>
        <v>0.5</v>
      </c>
      <c r="G8" s="37">
        <f>D8-E8</f>
        <v>0</v>
      </c>
      <c r="H8" s="37">
        <v>0</v>
      </c>
      <c r="I8" s="37">
        <v>0</v>
      </c>
      <c r="J8" s="37">
        <v>0</v>
      </c>
      <c r="K8" s="37">
        <v>0</v>
      </c>
    </row>
    <row r="9" spans="1:11" ht="47.25">
      <c r="A9" s="58">
        <v>3</v>
      </c>
      <c r="B9" s="59" t="s">
        <v>21</v>
      </c>
      <c r="C9" s="60">
        <v>30</v>
      </c>
      <c r="D9" s="60">
        <v>0</v>
      </c>
      <c r="E9" s="61">
        <v>0</v>
      </c>
      <c r="F9" s="62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</row>
    <row r="10" spans="1:11" ht="54">
      <c r="A10" s="58">
        <v>4</v>
      </c>
      <c r="B10" s="59" t="s">
        <v>29</v>
      </c>
      <c r="C10" s="60">
        <v>30</v>
      </c>
      <c r="D10" s="60">
        <v>0</v>
      </c>
      <c r="E10" s="61">
        <v>0</v>
      </c>
      <c r="F10" s="62">
        <f>E10/C10</f>
        <v>0</v>
      </c>
      <c r="G10" s="61">
        <f>D10-E10</f>
        <v>0</v>
      </c>
      <c r="H10" s="64" t="s">
        <v>80</v>
      </c>
      <c r="I10" s="64" t="s">
        <v>81</v>
      </c>
      <c r="J10" s="65">
        <v>0</v>
      </c>
      <c r="K10" s="65">
        <v>0</v>
      </c>
    </row>
    <row r="11" spans="1:11" ht="47.25">
      <c r="A11" s="58">
        <v>5</v>
      </c>
      <c r="B11" s="59" t="s">
        <v>12</v>
      </c>
      <c r="C11" s="60">
        <v>30</v>
      </c>
      <c r="D11" s="60">
        <v>0</v>
      </c>
      <c r="E11" s="61">
        <v>0</v>
      </c>
      <c r="F11" s="62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</row>
    <row r="12" spans="1:11" ht="63">
      <c r="A12" s="58">
        <v>6</v>
      </c>
      <c r="B12" s="59" t="s">
        <v>18</v>
      </c>
      <c r="C12" s="60">
        <v>500</v>
      </c>
      <c r="D12" s="60">
        <v>58.55</v>
      </c>
      <c r="E12" s="61">
        <v>58.55</v>
      </c>
      <c r="F12" s="62">
        <f>E12/C12</f>
        <v>0.1171</v>
      </c>
      <c r="G12" s="61">
        <f>D12-E12</f>
        <v>0</v>
      </c>
      <c r="H12" s="61">
        <v>0</v>
      </c>
      <c r="I12" s="61">
        <v>0</v>
      </c>
      <c r="J12" s="61">
        <v>0</v>
      </c>
      <c r="K12" s="61">
        <v>0</v>
      </c>
    </row>
    <row r="13" spans="1:11" ht="47.25">
      <c r="A13" s="58">
        <v>7</v>
      </c>
      <c r="B13" s="84" t="s">
        <v>27</v>
      </c>
      <c r="C13" s="60">
        <v>100</v>
      </c>
      <c r="D13" s="60">
        <v>0</v>
      </c>
      <c r="E13" s="61">
        <v>0</v>
      </c>
      <c r="F13" s="62">
        <v>0</v>
      </c>
      <c r="G13" s="61">
        <v>0</v>
      </c>
      <c r="H13" s="61">
        <v>0</v>
      </c>
      <c r="I13" s="61">
        <v>0</v>
      </c>
      <c r="J13" s="61">
        <v>0</v>
      </c>
      <c r="K13" s="61">
        <v>59580.592</v>
      </c>
    </row>
    <row r="14" spans="1:11" ht="126">
      <c r="A14" s="58">
        <v>8</v>
      </c>
      <c r="B14" s="59" t="s">
        <v>38</v>
      </c>
      <c r="C14" s="60">
        <v>100</v>
      </c>
      <c r="D14" s="60">
        <v>0</v>
      </c>
      <c r="E14" s="61">
        <v>0</v>
      </c>
      <c r="F14" s="62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</row>
    <row r="15" spans="1:11" ht="110.25">
      <c r="A15" s="58">
        <v>9</v>
      </c>
      <c r="B15" s="59" t="s">
        <v>32</v>
      </c>
      <c r="C15" s="60">
        <v>100</v>
      </c>
      <c r="D15" s="60">
        <v>0</v>
      </c>
      <c r="E15" s="61">
        <v>0</v>
      </c>
      <c r="F15" s="62">
        <v>0</v>
      </c>
      <c r="G15" s="61">
        <v>0</v>
      </c>
      <c r="H15" s="61">
        <v>0</v>
      </c>
      <c r="I15" s="61">
        <v>0</v>
      </c>
      <c r="J15" s="61">
        <v>0</v>
      </c>
      <c r="K15" s="61">
        <v>109.461</v>
      </c>
    </row>
    <row r="16" spans="1:11" ht="47.25">
      <c r="A16" s="58">
        <v>10</v>
      </c>
      <c r="B16" s="59" t="s">
        <v>16</v>
      </c>
      <c r="C16" s="60">
        <v>300</v>
      </c>
      <c r="D16" s="60">
        <v>0</v>
      </c>
      <c r="E16" s="61">
        <v>0</v>
      </c>
      <c r="F16" s="62">
        <v>0</v>
      </c>
      <c r="G16" s="61">
        <v>0</v>
      </c>
      <c r="H16" s="61">
        <v>19.37</v>
      </c>
      <c r="I16" s="61">
        <v>19.37</v>
      </c>
      <c r="J16" s="61">
        <v>0</v>
      </c>
      <c r="K16" s="61">
        <v>1560.029</v>
      </c>
    </row>
    <row r="17" spans="1:11" ht="31.5">
      <c r="A17" s="58">
        <v>11</v>
      </c>
      <c r="B17" s="59" t="s">
        <v>17</v>
      </c>
      <c r="C17" s="60">
        <v>200</v>
      </c>
      <c r="D17" s="60">
        <v>0</v>
      </c>
      <c r="E17" s="61">
        <v>0</v>
      </c>
      <c r="F17" s="62">
        <v>0</v>
      </c>
      <c r="G17" s="61">
        <v>0</v>
      </c>
      <c r="H17" s="61">
        <v>0</v>
      </c>
      <c r="I17" s="61">
        <v>0</v>
      </c>
      <c r="J17" s="61">
        <v>0</v>
      </c>
      <c r="K17" s="61">
        <v>575.315</v>
      </c>
    </row>
    <row r="18" spans="1:11" ht="117" customHeight="1">
      <c r="A18" s="58">
        <v>12</v>
      </c>
      <c r="B18" s="59" t="s">
        <v>37</v>
      </c>
      <c r="C18" s="60">
        <v>100</v>
      </c>
      <c r="D18" s="60">
        <v>0</v>
      </c>
      <c r="E18" s="61">
        <v>0</v>
      </c>
      <c r="F18" s="62">
        <f>E18*100/C18</f>
        <v>0</v>
      </c>
      <c r="G18" s="61">
        <v>0</v>
      </c>
      <c r="H18" s="61">
        <v>0</v>
      </c>
      <c r="I18" s="61">
        <v>0</v>
      </c>
      <c r="J18" s="61">
        <v>0</v>
      </c>
      <c r="K18" s="61">
        <v>8762.1</v>
      </c>
    </row>
    <row r="19" spans="1:11" ht="47.25">
      <c r="A19" s="58">
        <v>13</v>
      </c>
      <c r="B19" s="59" t="s">
        <v>45</v>
      </c>
      <c r="C19" s="66">
        <v>50</v>
      </c>
      <c r="D19" s="66">
        <v>0</v>
      </c>
      <c r="E19" s="67">
        <v>0</v>
      </c>
      <c r="F19" s="68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</row>
    <row r="20" spans="1:11" s="57" customFormat="1" ht="47.25">
      <c r="A20" s="3">
        <v>14</v>
      </c>
      <c r="B20" s="17" t="s">
        <v>24</v>
      </c>
      <c r="C20" s="38">
        <v>10</v>
      </c>
      <c r="D20" s="38">
        <v>0</v>
      </c>
      <c r="E20" s="37">
        <v>0</v>
      </c>
      <c r="F20" s="39">
        <f>E20/C20</f>
        <v>0</v>
      </c>
      <c r="G20" s="37">
        <f>D20-E20</f>
        <v>0</v>
      </c>
      <c r="H20" s="37">
        <v>0</v>
      </c>
      <c r="I20" s="37">
        <v>0</v>
      </c>
      <c r="J20" s="37">
        <v>0</v>
      </c>
      <c r="K20" s="37">
        <v>0</v>
      </c>
    </row>
    <row r="21" spans="1:11" s="57" customFormat="1" ht="47.25">
      <c r="A21" s="3">
        <v>15</v>
      </c>
      <c r="B21" s="17" t="s">
        <v>30</v>
      </c>
      <c r="C21" s="38">
        <v>30</v>
      </c>
      <c r="D21" s="38">
        <v>0</v>
      </c>
      <c r="E21" s="37">
        <v>0</v>
      </c>
      <c r="F21" s="39">
        <f>E21/C21*100</f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</row>
    <row r="22" spans="1:11" s="57" customFormat="1" ht="47.25">
      <c r="A22" s="3">
        <v>16</v>
      </c>
      <c r="B22" s="17" t="s">
        <v>31</v>
      </c>
      <c r="C22" s="38">
        <v>70</v>
      </c>
      <c r="D22" s="38">
        <v>0</v>
      </c>
      <c r="E22" s="37">
        <v>0</v>
      </c>
      <c r="F22" s="39">
        <f>E22/C22</f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</row>
    <row r="23" spans="1:11" s="57" customFormat="1" ht="31.5">
      <c r="A23" s="3">
        <v>17</v>
      </c>
      <c r="B23" s="17" t="s">
        <v>13</v>
      </c>
      <c r="C23" s="38">
        <v>763.4</v>
      </c>
      <c r="D23" s="38">
        <v>594.19029</v>
      </c>
      <c r="E23" s="37">
        <v>589.19029</v>
      </c>
      <c r="F23" s="39">
        <f>E23/C23</f>
        <v>0.7717976028294472</v>
      </c>
      <c r="G23" s="37">
        <f>D23-E23</f>
        <v>5</v>
      </c>
      <c r="H23" s="37">
        <v>0</v>
      </c>
      <c r="I23" s="37">
        <v>0</v>
      </c>
      <c r="J23" s="37">
        <v>92.43308</v>
      </c>
      <c r="K23" s="37">
        <v>31.5</v>
      </c>
    </row>
    <row r="24" spans="1:11" s="57" customFormat="1" ht="47.25">
      <c r="A24" s="3">
        <v>18</v>
      </c>
      <c r="B24" s="17" t="s">
        <v>15</v>
      </c>
      <c r="C24" s="38">
        <v>30</v>
      </c>
      <c r="D24" s="38">
        <v>18</v>
      </c>
      <c r="E24" s="37">
        <v>18</v>
      </c>
      <c r="F24" s="39">
        <f>E24/C24</f>
        <v>0.6</v>
      </c>
      <c r="G24" s="37">
        <f>D24-E24</f>
        <v>0</v>
      </c>
      <c r="H24" s="37">
        <v>0</v>
      </c>
      <c r="I24" s="37">
        <v>0</v>
      </c>
      <c r="J24" s="37">
        <v>0</v>
      </c>
      <c r="K24" s="37">
        <v>2.82</v>
      </c>
    </row>
    <row r="25" spans="1:11" s="57" customFormat="1" ht="47.25">
      <c r="A25" s="3">
        <v>19</v>
      </c>
      <c r="B25" s="17" t="s">
        <v>14</v>
      </c>
      <c r="C25" s="38">
        <v>50</v>
      </c>
      <c r="D25" s="38">
        <v>0</v>
      </c>
      <c r="E25" s="37">
        <v>0</v>
      </c>
      <c r="F25" s="39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</row>
    <row r="26" spans="1:11" s="57" customFormat="1" ht="47.25">
      <c r="A26" s="3">
        <v>20</v>
      </c>
      <c r="B26" s="17" t="s">
        <v>46</v>
      </c>
      <c r="C26" s="38">
        <v>10</v>
      </c>
      <c r="D26" s="38">
        <v>0</v>
      </c>
      <c r="E26" s="37">
        <v>0</v>
      </c>
      <c r="F26" s="39">
        <v>0</v>
      </c>
      <c r="G26" s="37">
        <v>0</v>
      </c>
      <c r="H26" s="37">
        <v>0</v>
      </c>
      <c r="I26" s="37">
        <v>0</v>
      </c>
      <c r="J26" s="37">
        <v>0</v>
      </c>
      <c r="K26" s="37">
        <v>18.1</v>
      </c>
    </row>
    <row r="27" spans="1:11" s="57" customFormat="1" ht="47.25">
      <c r="A27" s="3">
        <v>21</v>
      </c>
      <c r="B27" s="8" t="s">
        <v>51</v>
      </c>
      <c r="C27" s="44">
        <v>20</v>
      </c>
      <c r="D27" s="44">
        <v>10</v>
      </c>
      <c r="E27" s="45">
        <v>6</v>
      </c>
      <c r="F27" s="46">
        <f>E27/C27</f>
        <v>0.3</v>
      </c>
      <c r="G27" s="45">
        <f>D27-E27</f>
        <v>4</v>
      </c>
      <c r="H27" s="45">
        <v>0</v>
      </c>
      <c r="I27" s="45">
        <v>0</v>
      </c>
      <c r="J27" s="45">
        <v>0</v>
      </c>
      <c r="K27" s="45">
        <v>0</v>
      </c>
    </row>
    <row r="28" spans="1:11" s="57" customFormat="1" ht="31.5">
      <c r="A28" s="3">
        <v>22</v>
      </c>
      <c r="B28" s="17" t="s">
        <v>26</v>
      </c>
      <c r="C28" s="38">
        <v>50</v>
      </c>
      <c r="D28" s="38">
        <v>0</v>
      </c>
      <c r="E28" s="37">
        <v>0</v>
      </c>
      <c r="F28" s="39">
        <f>E28/C28</f>
        <v>0</v>
      </c>
      <c r="G28" s="37">
        <v>0</v>
      </c>
      <c r="H28" s="37">
        <v>12.67</v>
      </c>
      <c r="I28" s="37">
        <v>12.67</v>
      </c>
      <c r="J28" s="37">
        <v>0</v>
      </c>
      <c r="K28" s="37">
        <v>0</v>
      </c>
    </row>
    <row r="29" spans="1:11" s="57" customFormat="1" ht="31.5">
      <c r="A29" s="3">
        <v>23</v>
      </c>
      <c r="B29" s="17" t="s">
        <v>25</v>
      </c>
      <c r="C29" s="38">
        <v>30</v>
      </c>
      <c r="D29" s="38">
        <v>0</v>
      </c>
      <c r="E29" s="37">
        <v>0</v>
      </c>
      <c r="F29" s="39">
        <f>E29/C29</f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</row>
    <row r="30" spans="1:11" s="57" customFormat="1" ht="94.5">
      <c r="A30" s="3">
        <v>24</v>
      </c>
      <c r="B30" s="17" t="s">
        <v>43</v>
      </c>
      <c r="C30" s="38">
        <v>30</v>
      </c>
      <c r="D30" s="38">
        <v>0</v>
      </c>
      <c r="E30" s="37">
        <v>0</v>
      </c>
      <c r="F30" s="39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</row>
    <row r="31" spans="1:11" s="57" customFormat="1" ht="47.25">
      <c r="A31" s="3">
        <v>25</v>
      </c>
      <c r="B31" s="17" t="s">
        <v>19</v>
      </c>
      <c r="C31" s="38">
        <v>50</v>
      </c>
      <c r="D31" s="38">
        <v>0</v>
      </c>
      <c r="E31" s="37">
        <v>0</v>
      </c>
      <c r="F31" s="39">
        <f>E31/C31</f>
        <v>0</v>
      </c>
      <c r="G31" s="37">
        <f>D31-E31</f>
        <v>0</v>
      </c>
      <c r="H31" s="37">
        <v>59.01921</v>
      </c>
      <c r="I31" s="37">
        <v>59.01921</v>
      </c>
      <c r="J31" s="37">
        <v>3632.76994</v>
      </c>
      <c r="K31" s="37">
        <v>0</v>
      </c>
    </row>
    <row r="32" spans="1:11" s="57" customFormat="1" ht="96" customHeight="1">
      <c r="A32" s="3">
        <v>26</v>
      </c>
      <c r="B32" s="17" t="s">
        <v>20</v>
      </c>
      <c r="C32" s="38">
        <v>50</v>
      </c>
      <c r="D32" s="38">
        <v>6</v>
      </c>
      <c r="E32" s="79">
        <v>5.97</v>
      </c>
      <c r="F32" s="39">
        <f>E32/C32</f>
        <v>0.11939999999999999</v>
      </c>
      <c r="G32" s="79">
        <f>D32-E32</f>
        <v>0.03000000000000025</v>
      </c>
      <c r="H32" s="79">
        <v>9.3696</v>
      </c>
      <c r="I32" s="79">
        <v>9.3696</v>
      </c>
      <c r="J32" s="37">
        <v>0</v>
      </c>
      <c r="K32" s="37">
        <v>0</v>
      </c>
    </row>
    <row r="33" spans="1:11" s="57" customFormat="1" ht="63">
      <c r="A33" s="3">
        <v>27</v>
      </c>
      <c r="B33" s="17" t="s">
        <v>48</v>
      </c>
      <c r="C33" s="38">
        <v>50</v>
      </c>
      <c r="D33" s="38">
        <v>0</v>
      </c>
      <c r="E33" s="37">
        <v>0</v>
      </c>
      <c r="F33" s="39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</row>
    <row r="34" spans="1:11" ht="78.75">
      <c r="A34" s="58">
        <v>28</v>
      </c>
      <c r="B34" s="59" t="s">
        <v>39</v>
      </c>
      <c r="C34" s="60">
        <v>337</v>
      </c>
      <c r="D34" s="60">
        <v>327</v>
      </c>
      <c r="E34" s="61">
        <v>228.48996</v>
      </c>
      <c r="F34" s="62">
        <f>E34/C34</f>
        <v>0.6780117507418397</v>
      </c>
      <c r="G34" s="78">
        <f>D34-E34</f>
        <v>98.51004</v>
      </c>
      <c r="H34" s="61">
        <v>0</v>
      </c>
      <c r="I34" s="61">
        <v>0</v>
      </c>
      <c r="J34" s="61">
        <v>0</v>
      </c>
      <c r="K34" s="61">
        <v>0</v>
      </c>
    </row>
    <row r="35" spans="1:11" ht="81" customHeight="1">
      <c r="A35" s="58">
        <v>29</v>
      </c>
      <c r="B35" s="59" t="s">
        <v>23</v>
      </c>
      <c r="C35" s="60">
        <v>20</v>
      </c>
      <c r="D35" s="60">
        <v>0</v>
      </c>
      <c r="E35" s="61">
        <v>0</v>
      </c>
      <c r="F35" s="62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</row>
    <row r="36" spans="1:11" s="57" customFormat="1" ht="31.5">
      <c r="A36" s="3">
        <v>30</v>
      </c>
      <c r="B36" s="17" t="s">
        <v>44</v>
      </c>
      <c r="C36" s="38">
        <v>270</v>
      </c>
      <c r="D36" s="38">
        <v>270</v>
      </c>
      <c r="E36" s="37">
        <v>270</v>
      </c>
      <c r="F36" s="39">
        <f>E36/C36</f>
        <v>1</v>
      </c>
      <c r="G36" s="37">
        <f>E36-D36</f>
        <v>0</v>
      </c>
      <c r="H36" s="37">
        <v>500</v>
      </c>
      <c r="I36" s="37">
        <v>500</v>
      </c>
      <c r="J36" s="37">
        <v>0</v>
      </c>
      <c r="K36" s="37">
        <v>0</v>
      </c>
    </row>
    <row r="37" spans="1:11" s="57" customFormat="1" ht="47.25">
      <c r="A37" s="3">
        <v>31</v>
      </c>
      <c r="B37" s="17" t="s">
        <v>22</v>
      </c>
      <c r="C37" s="38">
        <v>810</v>
      </c>
      <c r="D37" s="38">
        <v>710</v>
      </c>
      <c r="E37" s="37">
        <v>682.63587</v>
      </c>
      <c r="F37" s="39">
        <f>E37/C37</f>
        <v>0.8427603333333332</v>
      </c>
      <c r="G37" s="37">
        <f>D37-E37</f>
        <v>27.364130000000046</v>
      </c>
      <c r="H37" s="37">
        <v>0</v>
      </c>
      <c r="I37" s="37">
        <v>0</v>
      </c>
      <c r="J37" s="37">
        <v>0</v>
      </c>
      <c r="K37" s="37">
        <f>(810-591.278)+18188.457</f>
        <v>18407.179</v>
      </c>
    </row>
    <row r="38" spans="1:11" s="57" customFormat="1" ht="94.5">
      <c r="A38" s="3">
        <v>32</v>
      </c>
      <c r="B38" s="17" t="s">
        <v>35</v>
      </c>
      <c r="C38" s="224" t="s">
        <v>34</v>
      </c>
      <c r="D38" s="217"/>
      <c r="E38" s="217"/>
      <c r="F38" s="217"/>
      <c r="G38" s="218"/>
      <c r="H38" s="40" t="s">
        <v>9</v>
      </c>
      <c r="I38" s="40" t="s">
        <v>9</v>
      </c>
      <c r="J38" s="40" t="s">
        <v>9</v>
      </c>
      <c r="K38" s="40" t="s">
        <v>9</v>
      </c>
    </row>
    <row r="39" spans="1:11" s="57" customFormat="1" ht="63">
      <c r="A39" s="3">
        <v>33</v>
      </c>
      <c r="B39" s="17" t="s">
        <v>36</v>
      </c>
      <c r="C39" s="224" t="s">
        <v>34</v>
      </c>
      <c r="D39" s="217"/>
      <c r="E39" s="217"/>
      <c r="F39" s="217"/>
      <c r="G39" s="218"/>
      <c r="H39" s="40">
        <v>0</v>
      </c>
      <c r="I39" s="40">
        <v>0</v>
      </c>
      <c r="J39" s="40">
        <v>0</v>
      </c>
      <c r="K39" s="40">
        <v>0</v>
      </c>
    </row>
    <row r="40" spans="1:11" s="83" customFormat="1" ht="18.75">
      <c r="A40" s="230" t="s">
        <v>8</v>
      </c>
      <c r="B40" s="230"/>
      <c r="C40" s="81">
        <f>SUM(C7:C37)</f>
        <v>4320.4</v>
      </c>
      <c r="D40" s="81">
        <f>SUM(D10:D37)</f>
        <v>1993.74029</v>
      </c>
      <c r="E40" s="81">
        <f>SUM(E7:E37)</f>
        <v>1883.83612</v>
      </c>
      <c r="F40" s="82">
        <f>E40/C40</f>
        <v>0.43603280251828536</v>
      </c>
      <c r="G40" s="81">
        <f>D40-E40</f>
        <v>109.90417000000002</v>
      </c>
      <c r="H40" s="81">
        <f>SUM(H7:H39)</f>
        <v>600.42881</v>
      </c>
      <c r="I40" s="81">
        <v>521.162</v>
      </c>
      <c r="J40" s="81">
        <f>SUM(J7:J39)</f>
        <v>3725.20302</v>
      </c>
      <c r="K40" s="81">
        <f>SUM(K7:K39)</f>
        <v>89047.09600000002</v>
      </c>
    </row>
    <row r="41" spans="1:11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s="57" customFormat="1" ht="16.5">
      <c r="A42" s="219" t="s">
        <v>84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</row>
    <row r="43" spans="1:11" s="57" customFormat="1" ht="12.75">
      <c r="A43" s="211" t="s">
        <v>52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25"/>
    </row>
    <row r="44" spans="1:11" s="57" customFormat="1" ht="12.75">
      <c r="A44" s="200" t="s">
        <v>1</v>
      </c>
      <c r="B44" s="214" t="s">
        <v>53</v>
      </c>
      <c r="C44" s="212" t="s">
        <v>54</v>
      </c>
      <c r="D44" s="212"/>
      <c r="E44" s="213" t="s">
        <v>55</v>
      </c>
      <c r="F44" s="213"/>
      <c r="G44" s="226" t="s">
        <v>56</v>
      </c>
      <c r="H44" s="227"/>
      <c r="I44" s="228" t="s">
        <v>66</v>
      </c>
      <c r="J44" s="229"/>
      <c r="K44" s="36"/>
    </row>
    <row r="45" spans="1:10" s="57" customFormat="1" ht="12.75">
      <c r="A45" s="201"/>
      <c r="B45" s="215"/>
      <c r="C45" s="18" t="s">
        <v>7</v>
      </c>
      <c r="D45" s="18" t="s">
        <v>57</v>
      </c>
      <c r="E45" s="19" t="s">
        <v>7</v>
      </c>
      <c r="F45" s="19" t="s">
        <v>57</v>
      </c>
      <c r="G45" s="19" t="s">
        <v>7</v>
      </c>
      <c r="H45" s="19" t="s">
        <v>57</v>
      </c>
      <c r="I45" s="18" t="s">
        <v>7</v>
      </c>
      <c r="J45" s="18" t="s">
        <v>57</v>
      </c>
    </row>
    <row r="46" spans="1:10" s="57" customFormat="1" ht="16.5">
      <c r="A46" s="20">
        <v>1</v>
      </c>
      <c r="B46" s="21" t="s">
        <v>58</v>
      </c>
      <c r="C46" s="22">
        <v>0</v>
      </c>
      <c r="D46" s="22">
        <v>0</v>
      </c>
      <c r="E46" s="22">
        <v>0</v>
      </c>
      <c r="F46" s="22">
        <v>0</v>
      </c>
      <c r="G46" s="22">
        <v>4553.5883</v>
      </c>
      <c r="H46" s="22">
        <v>4553.5883</v>
      </c>
      <c r="I46" s="22">
        <v>0</v>
      </c>
      <c r="J46" s="22">
        <v>0</v>
      </c>
    </row>
    <row r="47" spans="1:10" s="57" customFormat="1" ht="16.5">
      <c r="A47" s="20">
        <v>2</v>
      </c>
      <c r="B47" s="21" t="s">
        <v>59</v>
      </c>
      <c r="C47" s="22">
        <v>0</v>
      </c>
      <c r="D47" s="22">
        <v>0</v>
      </c>
      <c r="E47" s="22">
        <v>0</v>
      </c>
      <c r="F47" s="22">
        <v>0</v>
      </c>
      <c r="G47" s="22">
        <v>247.75377</v>
      </c>
      <c r="H47" s="22">
        <v>247.75377</v>
      </c>
      <c r="I47" s="22">
        <v>0</v>
      </c>
      <c r="J47" s="22">
        <v>0</v>
      </c>
    </row>
    <row r="48" spans="1:10" s="57" customFormat="1" ht="53.25" customHeight="1">
      <c r="A48" s="20">
        <v>3</v>
      </c>
      <c r="B48" s="21" t="s">
        <v>60</v>
      </c>
      <c r="C48" s="28">
        <v>0</v>
      </c>
      <c r="D48" s="22">
        <v>0</v>
      </c>
      <c r="E48" s="77">
        <v>59.01921</v>
      </c>
      <c r="F48" s="77">
        <v>59.01921</v>
      </c>
      <c r="G48" s="77">
        <v>3632.76994</v>
      </c>
      <c r="H48" s="77">
        <v>3632.76994</v>
      </c>
      <c r="I48" s="22">
        <v>0</v>
      </c>
      <c r="J48" s="22">
        <v>0</v>
      </c>
    </row>
    <row r="49" spans="1:10" s="57" customFormat="1" ht="31.5">
      <c r="A49" s="20">
        <v>4</v>
      </c>
      <c r="B49" s="21" t="s">
        <v>61</v>
      </c>
      <c r="C49" s="28">
        <v>0</v>
      </c>
      <c r="D49" s="22">
        <v>0</v>
      </c>
      <c r="E49" s="22">
        <v>1236.60338</v>
      </c>
      <c r="F49" s="22">
        <v>1236.60338</v>
      </c>
      <c r="G49" s="22">
        <v>0</v>
      </c>
      <c r="H49" s="22">
        <v>0</v>
      </c>
      <c r="I49" s="22">
        <v>0</v>
      </c>
      <c r="J49" s="22">
        <v>0</v>
      </c>
    </row>
    <row r="50" spans="1:10" s="57" customFormat="1" ht="94.5">
      <c r="A50" s="20">
        <v>5</v>
      </c>
      <c r="B50" s="21" t="s">
        <v>62</v>
      </c>
      <c r="C50" s="76">
        <v>5.97</v>
      </c>
      <c r="D50" s="77">
        <v>5.97</v>
      </c>
      <c r="E50" s="77">
        <v>9.3696</v>
      </c>
      <c r="F50" s="77">
        <v>9.3696</v>
      </c>
      <c r="G50" s="22">
        <v>0</v>
      </c>
      <c r="H50" s="22">
        <v>0</v>
      </c>
      <c r="I50" s="22">
        <v>0</v>
      </c>
      <c r="J50" s="22">
        <v>0</v>
      </c>
    </row>
    <row r="51" spans="1:10" s="57" customFormat="1" ht="31.5">
      <c r="A51" s="20">
        <v>6</v>
      </c>
      <c r="B51" s="21" t="s">
        <v>63</v>
      </c>
      <c r="C51" s="28">
        <v>0</v>
      </c>
      <c r="D51" s="22">
        <v>0</v>
      </c>
      <c r="E51" s="22">
        <v>18.17568</v>
      </c>
      <c r="F51" s="22">
        <v>18.17568</v>
      </c>
      <c r="G51" s="22">
        <v>0</v>
      </c>
      <c r="H51" s="22">
        <v>0</v>
      </c>
      <c r="I51" s="22">
        <v>0</v>
      </c>
      <c r="J51" s="22">
        <v>0</v>
      </c>
    </row>
    <row r="52" spans="1:11" ht="23.25" customHeight="1">
      <c r="A52" s="70">
        <v>7</v>
      </c>
      <c r="B52" s="71" t="s">
        <v>67</v>
      </c>
      <c r="C52" s="73">
        <v>0</v>
      </c>
      <c r="D52" s="72">
        <v>0</v>
      </c>
      <c r="E52" s="72">
        <v>0</v>
      </c>
      <c r="F52" s="72">
        <v>0</v>
      </c>
      <c r="G52" s="72">
        <v>170.4648</v>
      </c>
      <c r="H52" s="72">
        <v>170.4648</v>
      </c>
      <c r="I52" s="72">
        <v>0</v>
      </c>
      <c r="J52" s="72">
        <v>0</v>
      </c>
      <c r="K52" s="63"/>
    </row>
    <row r="53" spans="1:10" s="57" customFormat="1" ht="31.5">
      <c r="A53" s="20">
        <v>8</v>
      </c>
      <c r="B53" s="21" t="s">
        <v>75</v>
      </c>
      <c r="C53" s="28">
        <v>0</v>
      </c>
      <c r="D53" s="22">
        <v>0</v>
      </c>
      <c r="E53" s="22">
        <v>595.1756</v>
      </c>
      <c r="F53" s="22">
        <v>595.1756</v>
      </c>
      <c r="G53" s="22">
        <v>0</v>
      </c>
      <c r="H53" s="22">
        <v>0</v>
      </c>
      <c r="I53" s="22">
        <v>0</v>
      </c>
      <c r="J53" s="22">
        <v>0</v>
      </c>
    </row>
    <row r="54" spans="1:10" s="57" customFormat="1" ht="63">
      <c r="A54" s="20">
        <v>9</v>
      </c>
      <c r="B54" s="21" t="s">
        <v>76</v>
      </c>
      <c r="C54" s="28">
        <v>0</v>
      </c>
      <c r="D54" s="22">
        <v>0</v>
      </c>
      <c r="E54" s="22">
        <v>27.94</v>
      </c>
      <c r="F54" s="22">
        <v>27.94</v>
      </c>
      <c r="G54" s="22">
        <v>0</v>
      </c>
      <c r="H54" s="22">
        <v>0</v>
      </c>
      <c r="I54" s="22">
        <v>0</v>
      </c>
      <c r="J54" s="22">
        <v>0</v>
      </c>
    </row>
    <row r="55" spans="1:10" s="57" customFormat="1" ht="37.5" customHeight="1">
      <c r="A55" s="20">
        <v>10</v>
      </c>
      <c r="B55" s="21" t="s">
        <v>79</v>
      </c>
      <c r="C55" s="28">
        <v>0</v>
      </c>
      <c r="D55" s="22">
        <v>0</v>
      </c>
      <c r="E55" s="22">
        <v>46.4152</v>
      </c>
      <c r="F55" s="22">
        <v>46.4152</v>
      </c>
      <c r="G55" s="22">
        <v>0</v>
      </c>
      <c r="H55" s="22">
        <v>0</v>
      </c>
      <c r="I55" s="22">
        <v>0</v>
      </c>
      <c r="J55" s="22">
        <v>0</v>
      </c>
    </row>
    <row r="56" spans="1:11" ht="31.5">
      <c r="A56" s="70">
        <v>11</v>
      </c>
      <c r="B56" s="71" t="s">
        <v>69</v>
      </c>
      <c r="C56" s="73">
        <v>0</v>
      </c>
      <c r="D56" s="72">
        <v>0</v>
      </c>
      <c r="E56" s="72">
        <v>639.342</v>
      </c>
      <c r="F56" s="72">
        <v>521.162</v>
      </c>
      <c r="G56" s="72">
        <v>0</v>
      </c>
      <c r="H56" s="72">
        <v>0</v>
      </c>
      <c r="I56" s="72">
        <v>0</v>
      </c>
      <c r="J56" s="72">
        <v>0</v>
      </c>
      <c r="K56" s="63"/>
    </row>
    <row r="57" spans="1:10" s="57" customFormat="1" ht="31.5">
      <c r="A57" s="20">
        <v>12</v>
      </c>
      <c r="B57" s="21" t="s">
        <v>83</v>
      </c>
      <c r="C57" s="28">
        <v>0</v>
      </c>
      <c r="D57" s="22">
        <v>0</v>
      </c>
      <c r="E57" s="22">
        <v>2077.30255</v>
      </c>
      <c r="F57" s="22">
        <v>2077.30255</v>
      </c>
      <c r="G57" s="22">
        <v>0</v>
      </c>
      <c r="H57" s="22">
        <v>0</v>
      </c>
      <c r="I57" s="22">
        <v>0</v>
      </c>
      <c r="J57" s="22">
        <v>0</v>
      </c>
    </row>
    <row r="58" spans="1:11" ht="16.5">
      <c r="A58" s="70"/>
      <c r="B58" s="74" t="s">
        <v>64</v>
      </c>
      <c r="C58" s="80">
        <f aca="true" t="shared" si="0" ref="C58:J58">SUM(C46:C57)</f>
        <v>5.97</v>
      </c>
      <c r="D58" s="75">
        <f t="shared" si="0"/>
        <v>5.97</v>
      </c>
      <c r="E58" s="75">
        <f t="shared" si="0"/>
        <v>4709.34322</v>
      </c>
      <c r="F58" s="75">
        <f t="shared" si="0"/>
        <v>4591.16322</v>
      </c>
      <c r="G58" s="75">
        <f t="shared" si="0"/>
        <v>8604.57681</v>
      </c>
      <c r="H58" s="75">
        <f t="shared" si="0"/>
        <v>8604.57681</v>
      </c>
      <c r="I58" s="75">
        <f t="shared" si="0"/>
        <v>0</v>
      </c>
      <c r="J58" s="75">
        <f t="shared" si="0"/>
        <v>0</v>
      </c>
      <c r="K58" s="63"/>
    </row>
  </sheetData>
  <sheetProtection/>
  <mergeCells count="22">
    <mergeCell ref="A44:A45"/>
    <mergeCell ref="B44:B45"/>
    <mergeCell ref="C44:D44"/>
    <mergeCell ref="E44:F44"/>
    <mergeCell ref="G44:H44"/>
    <mergeCell ref="I44:J44"/>
    <mergeCell ref="C5:G5"/>
    <mergeCell ref="C38:G38"/>
    <mergeCell ref="C39:G39"/>
    <mergeCell ref="A40:B40"/>
    <mergeCell ref="A42:K42"/>
    <mergeCell ref="A43:K43"/>
    <mergeCell ref="A1:K1"/>
    <mergeCell ref="A2:K2"/>
    <mergeCell ref="E3:F3"/>
    <mergeCell ref="A4:A6"/>
    <mergeCell ref="B4:B6"/>
    <mergeCell ref="C4:G4"/>
    <mergeCell ref="H4:H5"/>
    <mergeCell ref="I4:I5"/>
    <mergeCell ref="J4:J5"/>
    <mergeCell ref="K4:K5"/>
  </mergeCells>
  <printOptions/>
  <pageMargins left="0.1968503937007874" right="0.1968503937007874" top="0.1968503937007874" bottom="0.1968503937007874" header="0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="90" zoomScaleNormal="75" zoomScaleSheetLayoutView="90" zoomScalePageLayoutView="0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" sqref="C4:G4"/>
    </sheetView>
  </sheetViews>
  <sheetFormatPr defaultColWidth="9.140625" defaultRowHeight="12.75"/>
  <cols>
    <col min="1" max="1" width="4.140625" style="111" customWidth="1"/>
    <col min="2" max="2" width="41.28125" style="111" customWidth="1"/>
    <col min="3" max="3" width="11.421875" style="111" customWidth="1"/>
    <col min="4" max="4" width="12.421875" style="111" customWidth="1"/>
    <col min="5" max="5" width="12.57421875" style="111" customWidth="1"/>
    <col min="6" max="8" width="11.57421875" style="111" customWidth="1"/>
    <col min="9" max="9" width="11.421875" style="111" customWidth="1"/>
    <col min="10" max="10" width="9.421875" style="111" customWidth="1"/>
    <col min="11" max="11" width="11.28125" style="111" customWidth="1"/>
    <col min="12" max="16384" width="9.140625" style="112" customWidth="1"/>
  </cols>
  <sheetData>
    <row r="1" spans="1:11" s="85" customFormat="1" ht="16.5">
      <c r="A1" s="233" t="s">
        <v>85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s="85" customFormat="1" ht="12.75">
      <c r="A2" s="234" t="s">
        <v>11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s="85" customFormat="1" ht="12.75">
      <c r="A3" s="86"/>
      <c r="B3" s="87"/>
      <c r="C3" s="86"/>
      <c r="D3" s="86"/>
      <c r="E3" s="235" t="s">
        <v>0</v>
      </c>
      <c r="F3" s="235"/>
      <c r="G3" s="88"/>
      <c r="H3" s="88"/>
      <c r="I3" s="86"/>
      <c r="J3" s="86"/>
      <c r="K3" s="86"/>
    </row>
    <row r="4" spans="1:11" s="85" customFormat="1" ht="12.75" customHeight="1">
      <c r="A4" s="236" t="s">
        <v>1</v>
      </c>
      <c r="B4" s="236" t="s">
        <v>10</v>
      </c>
      <c r="C4" s="237" t="s">
        <v>113</v>
      </c>
      <c r="D4" s="238"/>
      <c r="E4" s="238"/>
      <c r="F4" s="238"/>
      <c r="G4" s="239"/>
      <c r="H4" s="240" t="s">
        <v>2</v>
      </c>
      <c r="I4" s="240" t="s">
        <v>2</v>
      </c>
      <c r="J4" s="240" t="s">
        <v>3</v>
      </c>
      <c r="K4" s="240" t="s">
        <v>66</v>
      </c>
    </row>
    <row r="5" spans="1:11" s="85" customFormat="1" ht="12.75" customHeight="1">
      <c r="A5" s="236"/>
      <c r="B5" s="236"/>
      <c r="C5" s="237" t="s">
        <v>5</v>
      </c>
      <c r="D5" s="238"/>
      <c r="E5" s="238"/>
      <c r="F5" s="238"/>
      <c r="G5" s="239"/>
      <c r="H5" s="241"/>
      <c r="I5" s="241"/>
      <c r="J5" s="242"/>
      <c r="K5" s="242"/>
    </row>
    <row r="6" spans="1:11" s="85" customFormat="1" ht="51">
      <c r="A6" s="236"/>
      <c r="B6" s="236"/>
      <c r="C6" s="89" t="s">
        <v>41</v>
      </c>
      <c r="D6" s="89" t="s">
        <v>42</v>
      </c>
      <c r="E6" s="89" t="s">
        <v>6</v>
      </c>
      <c r="F6" s="89" t="s">
        <v>47</v>
      </c>
      <c r="G6" s="89" t="s">
        <v>50</v>
      </c>
      <c r="H6" s="89" t="s">
        <v>7</v>
      </c>
      <c r="I6" s="89" t="s">
        <v>70</v>
      </c>
      <c r="J6" s="241"/>
      <c r="K6" s="241"/>
    </row>
    <row r="7" spans="1:11" s="85" customFormat="1" ht="35.25" customHeight="1">
      <c r="A7" s="90">
        <v>1</v>
      </c>
      <c r="B7" s="91" t="s">
        <v>33</v>
      </c>
      <c r="C7" s="92">
        <v>50</v>
      </c>
      <c r="D7" s="92">
        <v>25</v>
      </c>
      <c r="E7" s="93">
        <v>0</v>
      </c>
      <c r="F7" s="94">
        <f>E7/C7</f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</row>
    <row r="8" spans="1:11" s="85" customFormat="1" ht="50.25" customHeight="1">
      <c r="A8" s="90">
        <v>2</v>
      </c>
      <c r="B8" s="95" t="s">
        <v>28</v>
      </c>
      <c r="C8" s="92">
        <v>50</v>
      </c>
      <c r="D8" s="92">
        <v>25</v>
      </c>
      <c r="E8" s="93">
        <v>25</v>
      </c>
      <c r="F8" s="94">
        <f>E8/C8</f>
        <v>0.5</v>
      </c>
      <c r="G8" s="93">
        <f>D8-E8</f>
        <v>0</v>
      </c>
      <c r="H8" s="93">
        <v>0</v>
      </c>
      <c r="I8" s="93">
        <v>0</v>
      </c>
      <c r="J8" s="93">
        <v>0</v>
      </c>
      <c r="K8" s="93">
        <v>0</v>
      </c>
    </row>
    <row r="9" spans="1:11" s="85" customFormat="1" ht="35.25" customHeight="1">
      <c r="A9" s="90">
        <v>3</v>
      </c>
      <c r="B9" s="95" t="s">
        <v>86</v>
      </c>
      <c r="C9" s="92">
        <v>270</v>
      </c>
      <c r="D9" s="92">
        <v>270</v>
      </c>
      <c r="E9" s="93">
        <v>270</v>
      </c>
      <c r="F9" s="94">
        <f>E9/C9</f>
        <v>1</v>
      </c>
      <c r="G9" s="93">
        <f>E9-D9</f>
        <v>0</v>
      </c>
      <c r="H9" s="93">
        <v>500</v>
      </c>
      <c r="I9" s="93">
        <v>500</v>
      </c>
      <c r="J9" s="93">
        <v>0</v>
      </c>
      <c r="K9" s="93">
        <v>0</v>
      </c>
    </row>
    <row r="10" spans="1:11" s="85" customFormat="1" ht="48.75" customHeight="1">
      <c r="A10" s="90">
        <v>4</v>
      </c>
      <c r="B10" s="95" t="s">
        <v>21</v>
      </c>
      <c r="C10" s="92">
        <v>30</v>
      </c>
      <c r="D10" s="92">
        <v>0</v>
      </c>
      <c r="E10" s="93">
        <v>0</v>
      </c>
      <c r="F10" s="94">
        <v>0</v>
      </c>
      <c r="G10" s="93">
        <v>0</v>
      </c>
      <c r="H10" s="93">
        <v>167</v>
      </c>
      <c r="I10" s="93">
        <v>167</v>
      </c>
      <c r="J10" s="93">
        <v>0</v>
      </c>
      <c r="K10" s="93">
        <v>0</v>
      </c>
    </row>
    <row r="11" spans="1:11" s="85" customFormat="1" ht="62.25" customHeight="1">
      <c r="A11" s="90">
        <v>6</v>
      </c>
      <c r="B11" s="95" t="s">
        <v>29</v>
      </c>
      <c r="C11" s="92">
        <v>30</v>
      </c>
      <c r="D11" s="92">
        <v>0</v>
      </c>
      <c r="E11" s="93">
        <v>0</v>
      </c>
      <c r="F11" s="94">
        <f>E11/C11</f>
        <v>0</v>
      </c>
      <c r="G11" s="93">
        <f>D11-E11</f>
        <v>0</v>
      </c>
      <c r="H11" s="96">
        <f>1435.6716-646</f>
        <v>789.6715999999999</v>
      </c>
      <c r="I11" s="96">
        <f>1435.6716-646</f>
        <v>789.6715999999999</v>
      </c>
      <c r="J11" s="97">
        <v>0</v>
      </c>
      <c r="K11" s="97">
        <v>0</v>
      </c>
    </row>
    <row r="12" spans="1:11" s="85" customFormat="1" ht="49.5" customHeight="1">
      <c r="A12" s="90">
        <v>7</v>
      </c>
      <c r="B12" s="95" t="s">
        <v>12</v>
      </c>
      <c r="C12" s="92">
        <v>30</v>
      </c>
      <c r="D12" s="92">
        <v>0</v>
      </c>
      <c r="E12" s="93">
        <v>0</v>
      </c>
      <c r="F12" s="94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</row>
    <row r="13" spans="1:11" s="85" customFormat="1" ht="49.5" customHeight="1">
      <c r="A13" s="90">
        <v>8</v>
      </c>
      <c r="B13" s="95" t="s">
        <v>36</v>
      </c>
      <c r="C13" s="243" t="s">
        <v>34</v>
      </c>
      <c r="D13" s="244"/>
      <c r="E13" s="244"/>
      <c r="F13" s="244"/>
      <c r="G13" s="245"/>
      <c r="H13" s="93">
        <v>0</v>
      </c>
      <c r="I13" s="93">
        <v>0</v>
      </c>
      <c r="J13" s="93">
        <v>0</v>
      </c>
      <c r="K13" s="93">
        <v>9110</v>
      </c>
    </row>
    <row r="14" spans="1:11" s="85" customFormat="1" ht="64.5" customHeight="1">
      <c r="A14" s="90">
        <v>9</v>
      </c>
      <c r="B14" s="95" t="s">
        <v>18</v>
      </c>
      <c r="C14" s="92">
        <v>500</v>
      </c>
      <c r="D14" s="92">
        <v>58.55</v>
      </c>
      <c r="E14" s="93">
        <v>58.55</v>
      </c>
      <c r="F14" s="94">
        <f>E14/C14</f>
        <v>0.1171</v>
      </c>
      <c r="G14" s="93">
        <f>D14-E14</f>
        <v>0</v>
      </c>
      <c r="H14" s="93">
        <v>0</v>
      </c>
      <c r="I14" s="93">
        <v>0</v>
      </c>
      <c r="J14" s="93">
        <v>0</v>
      </c>
      <c r="K14" s="93">
        <v>0</v>
      </c>
    </row>
    <row r="15" spans="1:11" s="85" customFormat="1" ht="49.5" customHeight="1">
      <c r="A15" s="90">
        <v>10</v>
      </c>
      <c r="B15" s="95" t="s">
        <v>27</v>
      </c>
      <c r="C15" s="92">
        <v>100</v>
      </c>
      <c r="D15" s="92">
        <v>0</v>
      </c>
      <c r="E15" s="93">
        <v>0</v>
      </c>
      <c r="F15" s="94">
        <v>0</v>
      </c>
      <c r="G15" s="93">
        <v>0</v>
      </c>
      <c r="H15" s="93">
        <v>0</v>
      </c>
      <c r="I15" s="93">
        <v>0</v>
      </c>
      <c r="J15" s="93">
        <v>0</v>
      </c>
      <c r="K15" s="93">
        <v>139997.78</v>
      </c>
    </row>
    <row r="16" spans="1:11" s="85" customFormat="1" ht="95.25" customHeight="1">
      <c r="A16" s="90">
        <v>11</v>
      </c>
      <c r="B16" s="95" t="s">
        <v>39</v>
      </c>
      <c r="C16" s="92">
        <v>359</v>
      </c>
      <c r="D16" s="92">
        <v>348.49</v>
      </c>
      <c r="E16" s="93">
        <v>348.5</v>
      </c>
      <c r="F16" s="94">
        <f>E16/C16</f>
        <v>0.9707520891364902</v>
      </c>
      <c r="G16" s="93">
        <f>D16-E16</f>
        <v>-0.009999999999990905</v>
      </c>
      <c r="H16" s="93">
        <v>0</v>
      </c>
      <c r="I16" s="93">
        <v>0</v>
      </c>
      <c r="J16" s="93">
        <v>0</v>
      </c>
      <c r="K16" s="93">
        <v>0</v>
      </c>
    </row>
    <row r="17" spans="1:11" s="85" customFormat="1" ht="78.75" customHeight="1">
      <c r="A17" s="90">
        <v>12</v>
      </c>
      <c r="B17" s="95" t="s">
        <v>23</v>
      </c>
      <c r="C17" s="92">
        <v>20</v>
      </c>
      <c r="D17" s="92">
        <v>0</v>
      </c>
      <c r="E17" s="93">
        <v>0</v>
      </c>
      <c r="F17" s="94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</row>
    <row r="18" spans="1:11" s="85" customFormat="1" ht="66.75" customHeight="1">
      <c r="A18" s="90">
        <v>13</v>
      </c>
      <c r="B18" s="95" t="s">
        <v>87</v>
      </c>
      <c r="C18" s="92">
        <v>50</v>
      </c>
      <c r="D18" s="92">
        <v>0</v>
      </c>
      <c r="E18" s="93">
        <v>0</v>
      </c>
      <c r="F18" s="94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</row>
    <row r="19" spans="1:11" s="85" customFormat="1" ht="47.25" customHeight="1">
      <c r="A19" s="90">
        <v>14</v>
      </c>
      <c r="B19" s="95" t="s">
        <v>26</v>
      </c>
      <c r="C19" s="92">
        <v>50</v>
      </c>
      <c r="D19" s="92">
        <v>0</v>
      </c>
      <c r="E19" s="93">
        <v>0</v>
      </c>
      <c r="F19" s="94">
        <f>E19/C19</f>
        <v>0</v>
      </c>
      <c r="G19" s="93">
        <v>0</v>
      </c>
      <c r="H19" s="93">
        <v>18.17</v>
      </c>
      <c r="I19" s="93">
        <v>18.17</v>
      </c>
      <c r="J19" s="93">
        <v>0</v>
      </c>
      <c r="K19" s="93">
        <v>0</v>
      </c>
    </row>
    <row r="20" spans="1:11" s="85" customFormat="1" ht="33" customHeight="1">
      <c r="A20" s="90">
        <v>15</v>
      </c>
      <c r="B20" s="95" t="s">
        <v>25</v>
      </c>
      <c r="C20" s="92">
        <v>30</v>
      </c>
      <c r="D20" s="92">
        <v>30</v>
      </c>
      <c r="E20" s="93">
        <v>0</v>
      </c>
      <c r="F20" s="94">
        <f>E20/C20</f>
        <v>0</v>
      </c>
      <c r="G20" s="93">
        <v>0</v>
      </c>
      <c r="H20" s="93">
        <v>2177.3</v>
      </c>
      <c r="I20" s="93">
        <v>2177.3</v>
      </c>
      <c r="J20" s="93">
        <v>0</v>
      </c>
      <c r="K20" s="93">
        <v>0</v>
      </c>
    </row>
    <row r="21" spans="1:11" s="85" customFormat="1" ht="50.25" customHeight="1">
      <c r="A21" s="90">
        <v>16</v>
      </c>
      <c r="B21" s="95" t="s">
        <v>88</v>
      </c>
      <c r="C21" s="92">
        <v>50</v>
      </c>
      <c r="D21" s="92">
        <v>0</v>
      </c>
      <c r="E21" s="93">
        <v>0</v>
      </c>
      <c r="F21" s="94">
        <f>E21/C21</f>
        <v>0</v>
      </c>
      <c r="G21" s="93">
        <f>D21-E21</f>
        <v>0</v>
      </c>
      <c r="H21" s="93">
        <v>59.019</v>
      </c>
      <c r="I21" s="93">
        <v>59.019</v>
      </c>
      <c r="J21" s="93">
        <v>3632.769</v>
      </c>
      <c r="K21" s="93">
        <v>0</v>
      </c>
    </row>
    <row r="22" spans="1:11" s="85" customFormat="1" ht="111" customHeight="1">
      <c r="A22" s="90">
        <v>17</v>
      </c>
      <c r="B22" s="95" t="s">
        <v>89</v>
      </c>
      <c r="C22" s="92">
        <v>50</v>
      </c>
      <c r="D22" s="92">
        <v>12</v>
      </c>
      <c r="E22" s="93">
        <v>8.34</v>
      </c>
      <c r="F22" s="94">
        <f>E22/C22</f>
        <v>0.1668</v>
      </c>
      <c r="G22" s="93">
        <f>D22-E22</f>
        <v>3.66</v>
      </c>
      <c r="H22" s="93">
        <v>9.36</v>
      </c>
      <c r="I22" s="93">
        <v>9.36</v>
      </c>
      <c r="J22" s="93">
        <v>0</v>
      </c>
      <c r="K22" s="93">
        <v>0</v>
      </c>
    </row>
    <row r="23" spans="1:11" s="85" customFormat="1" ht="47.25" customHeight="1">
      <c r="A23" s="90">
        <v>18</v>
      </c>
      <c r="B23" s="95" t="s">
        <v>90</v>
      </c>
      <c r="C23" s="92">
        <v>0</v>
      </c>
      <c r="D23" s="92">
        <v>0</v>
      </c>
      <c r="E23" s="93">
        <v>0</v>
      </c>
      <c r="F23" s="94">
        <v>0</v>
      </c>
      <c r="G23" s="93">
        <f>D23-E23</f>
        <v>0</v>
      </c>
      <c r="H23" s="93">
        <v>1860.39</v>
      </c>
      <c r="I23" s="93">
        <v>1860.39</v>
      </c>
      <c r="J23" s="93">
        <v>0</v>
      </c>
      <c r="K23" s="93">
        <v>0</v>
      </c>
    </row>
    <row r="24" spans="1:11" s="85" customFormat="1" ht="108.75" customHeight="1">
      <c r="A24" s="90">
        <v>19</v>
      </c>
      <c r="B24" s="95" t="s">
        <v>91</v>
      </c>
      <c r="C24" s="92">
        <v>30</v>
      </c>
      <c r="D24" s="92">
        <v>0</v>
      </c>
      <c r="E24" s="93">
        <v>0</v>
      </c>
      <c r="F24" s="94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</row>
    <row r="25" spans="1:12" s="85" customFormat="1" ht="63.75" customHeight="1">
      <c r="A25" s="90">
        <v>20</v>
      </c>
      <c r="B25" s="95" t="s">
        <v>22</v>
      </c>
      <c r="C25" s="92">
        <v>1560</v>
      </c>
      <c r="D25" s="92">
        <v>933.4259</v>
      </c>
      <c r="E25" s="93">
        <v>912.73388</v>
      </c>
      <c r="F25" s="94">
        <f>E25/C25</f>
        <v>0.5850858205128205</v>
      </c>
      <c r="G25" s="93">
        <f>D25-E25</f>
        <v>20.692019999999957</v>
      </c>
      <c r="H25" s="93">
        <v>42624.756</v>
      </c>
      <c r="I25" s="93">
        <v>42624.756</v>
      </c>
      <c r="J25" s="93">
        <v>0</v>
      </c>
      <c r="K25" s="93">
        <f>(1980.111-912.73388)+40</f>
        <v>1107.37712</v>
      </c>
      <c r="L25" s="98">
        <f>H25+K25</f>
        <v>43732.13312</v>
      </c>
    </row>
    <row r="26" spans="1:11" s="85" customFormat="1" ht="66" customHeight="1">
      <c r="A26" s="90">
        <v>21</v>
      </c>
      <c r="B26" s="95" t="s">
        <v>24</v>
      </c>
      <c r="C26" s="92">
        <v>10</v>
      </c>
      <c r="D26" s="92">
        <v>0</v>
      </c>
      <c r="E26" s="93">
        <v>0</v>
      </c>
      <c r="F26" s="94">
        <f>E26/C26</f>
        <v>0</v>
      </c>
      <c r="G26" s="93">
        <f>D26-E26</f>
        <v>0</v>
      </c>
      <c r="H26" s="93">
        <v>0</v>
      </c>
      <c r="I26" s="93">
        <v>0</v>
      </c>
      <c r="J26" s="93">
        <v>0</v>
      </c>
      <c r="K26" s="93">
        <v>0</v>
      </c>
    </row>
    <row r="27" spans="1:11" s="85" customFormat="1" ht="48" customHeight="1">
      <c r="A27" s="90">
        <v>22</v>
      </c>
      <c r="B27" s="95" t="s">
        <v>30</v>
      </c>
      <c r="C27" s="92">
        <v>30</v>
      </c>
      <c r="D27" s="92">
        <v>0</v>
      </c>
      <c r="E27" s="93">
        <v>0</v>
      </c>
      <c r="F27" s="94">
        <f>E27/C27*100</f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</row>
    <row r="28" spans="1:11" s="85" customFormat="1" ht="48" customHeight="1">
      <c r="A28" s="90">
        <v>23</v>
      </c>
      <c r="B28" s="95" t="s">
        <v>31</v>
      </c>
      <c r="C28" s="92">
        <v>70</v>
      </c>
      <c r="D28" s="92">
        <v>0</v>
      </c>
      <c r="E28" s="93">
        <v>0</v>
      </c>
      <c r="F28" s="94">
        <f>E28/C28</f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</row>
    <row r="29" spans="1:12" s="85" customFormat="1" ht="33" customHeight="1">
      <c r="A29" s="90">
        <v>24</v>
      </c>
      <c r="B29" s="95" t="s">
        <v>13</v>
      </c>
      <c r="C29" s="92">
        <v>913.4</v>
      </c>
      <c r="D29" s="92">
        <v>599.19029</v>
      </c>
      <c r="E29" s="93">
        <v>599.19029</v>
      </c>
      <c r="F29" s="94">
        <f>E29/C29</f>
        <v>0.6559998795708343</v>
      </c>
      <c r="G29" s="93">
        <f>D29-E29</f>
        <v>0</v>
      </c>
      <c r="H29" s="93">
        <v>94.23372</v>
      </c>
      <c r="I29" s="93">
        <v>94.23372</v>
      </c>
      <c r="J29" s="93">
        <v>253.72417</v>
      </c>
      <c r="K29" s="93">
        <v>206.5</v>
      </c>
      <c r="L29" s="98">
        <f>I29+J29+K29</f>
        <v>554.45789</v>
      </c>
    </row>
    <row r="30" spans="1:11" s="85" customFormat="1" ht="47.25" customHeight="1">
      <c r="A30" s="90">
        <v>25</v>
      </c>
      <c r="B30" s="95" t="s">
        <v>15</v>
      </c>
      <c r="C30" s="92">
        <v>30</v>
      </c>
      <c r="D30" s="92">
        <v>18</v>
      </c>
      <c r="E30" s="93">
        <v>18</v>
      </c>
      <c r="F30" s="94">
        <f>E30/C30</f>
        <v>0.6</v>
      </c>
      <c r="G30" s="93">
        <f>D30-E30</f>
        <v>0</v>
      </c>
      <c r="H30" s="93">
        <v>0</v>
      </c>
      <c r="I30" s="93">
        <v>0</v>
      </c>
      <c r="J30" s="93">
        <v>0</v>
      </c>
      <c r="K30" s="93">
        <v>20.82</v>
      </c>
    </row>
    <row r="31" spans="1:11" s="85" customFormat="1" ht="46.5" customHeight="1">
      <c r="A31" s="90">
        <v>26</v>
      </c>
      <c r="B31" s="95" t="s">
        <v>14</v>
      </c>
      <c r="C31" s="92">
        <v>50</v>
      </c>
      <c r="D31" s="92">
        <v>0</v>
      </c>
      <c r="E31" s="93">
        <v>0</v>
      </c>
      <c r="F31" s="94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</row>
    <row r="32" spans="1:11" s="85" customFormat="1" ht="48.75" customHeight="1">
      <c r="A32" s="90">
        <v>27</v>
      </c>
      <c r="B32" s="95" t="s">
        <v>92</v>
      </c>
      <c r="C32" s="92">
        <v>10</v>
      </c>
      <c r="D32" s="92">
        <v>0</v>
      </c>
      <c r="E32" s="93">
        <v>0</v>
      </c>
      <c r="F32" s="94">
        <v>0</v>
      </c>
      <c r="G32" s="93">
        <v>0</v>
      </c>
      <c r="H32" s="93">
        <v>0</v>
      </c>
      <c r="I32" s="93">
        <v>0</v>
      </c>
      <c r="J32" s="93">
        <v>0</v>
      </c>
      <c r="K32" s="93">
        <v>18.1</v>
      </c>
    </row>
    <row r="33" spans="1:11" s="85" customFormat="1" ht="51" customHeight="1">
      <c r="A33" s="90">
        <v>28</v>
      </c>
      <c r="B33" s="95" t="s">
        <v>93</v>
      </c>
      <c r="C33" s="99">
        <v>20</v>
      </c>
      <c r="D33" s="99">
        <v>10</v>
      </c>
      <c r="E33" s="100">
        <v>8.592</v>
      </c>
      <c r="F33" s="101">
        <f>E33/C33</f>
        <v>0.42960000000000004</v>
      </c>
      <c r="G33" s="100">
        <f>D33-E33</f>
        <v>1.4079999999999995</v>
      </c>
      <c r="H33" s="100">
        <v>0</v>
      </c>
      <c r="I33" s="100">
        <v>0</v>
      </c>
      <c r="J33" s="100">
        <v>0</v>
      </c>
      <c r="K33" s="100">
        <v>0</v>
      </c>
    </row>
    <row r="34" spans="1:11" s="85" customFormat="1" ht="112.5" customHeight="1">
      <c r="A34" s="90">
        <v>29</v>
      </c>
      <c r="B34" s="102" t="s">
        <v>32</v>
      </c>
      <c r="C34" s="92">
        <v>100</v>
      </c>
      <c r="D34" s="92">
        <v>0</v>
      </c>
      <c r="E34" s="93">
        <v>0</v>
      </c>
      <c r="F34" s="94">
        <v>0</v>
      </c>
      <c r="G34" s="93">
        <v>0</v>
      </c>
      <c r="H34" s="93">
        <v>0</v>
      </c>
      <c r="I34" s="93">
        <v>0</v>
      </c>
      <c r="J34" s="93">
        <v>0</v>
      </c>
      <c r="K34" s="93">
        <f>109.461+53.935</f>
        <v>163.39600000000002</v>
      </c>
    </row>
    <row r="35" spans="1:11" s="85" customFormat="1" ht="32.25" customHeight="1">
      <c r="A35" s="90">
        <v>30</v>
      </c>
      <c r="B35" s="102" t="s">
        <v>17</v>
      </c>
      <c r="C35" s="92">
        <v>200</v>
      </c>
      <c r="D35" s="92">
        <v>0</v>
      </c>
      <c r="E35" s="93">
        <v>0</v>
      </c>
      <c r="F35" s="94">
        <v>0</v>
      </c>
      <c r="G35" s="93">
        <v>0</v>
      </c>
      <c r="H35" s="93">
        <v>102</v>
      </c>
      <c r="I35" s="93">
        <v>102</v>
      </c>
      <c r="J35" s="93">
        <v>0</v>
      </c>
      <c r="K35" s="93">
        <f>436.085+3836.7</f>
        <v>4272.785</v>
      </c>
    </row>
    <row r="36" spans="1:11" s="85" customFormat="1" ht="46.5" customHeight="1">
      <c r="A36" s="90">
        <v>31</v>
      </c>
      <c r="B36" s="102" t="s">
        <v>16</v>
      </c>
      <c r="C36" s="92">
        <v>300</v>
      </c>
      <c r="D36" s="92">
        <v>0</v>
      </c>
      <c r="E36" s="93">
        <v>0</v>
      </c>
      <c r="F36" s="94">
        <v>0</v>
      </c>
      <c r="G36" s="93">
        <v>0</v>
      </c>
      <c r="H36" s="93">
        <v>934.1</v>
      </c>
      <c r="I36" s="93">
        <v>934.1</v>
      </c>
      <c r="J36" s="93">
        <v>0</v>
      </c>
      <c r="K36" s="93">
        <f>966.705+2116.858</f>
        <v>3083.563</v>
      </c>
    </row>
    <row r="37" spans="1:11" s="85" customFormat="1" ht="95.25" customHeight="1">
      <c r="A37" s="90">
        <v>32</v>
      </c>
      <c r="B37" s="103" t="s">
        <v>94</v>
      </c>
      <c r="C37" s="92">
        <v>0</v>
      </c>
      <c r="D37" s="92">
        <v>0</v>
      </c>
      <c r="E37" s="93">
        <v>0</v>
      </c>
      <c r="F37" s="94">
        <v>0</v>
      </c>
      <c r="G37" s="93">
        <v>0</v>
      </c>
      <c r="H37" s="93">
        <v>0</v>
      </c>
      <c r="I37" s="93">
        <v>0</v>
      </c>
      <c r="J37" s="93">
        <v>0</v>
      </c>
      <c r="K37" s="93">
        <v>0</v>
      </c>
    </row>
    <row r="38" spans="1:11" s="85" customFormat="1" ht="140.25" customHeight="1">
      <c r="A38" s="90">
        <v>33</v>
      </c>
      <c r="B38" s="102" t="s">
        <v>37</v>
      </c>
      <c r="C38" s="92">
        <v>100</v>
      </c>
      <c r="D38" s="92">
        <v>99.25</v>
      </c>
      <c r="E38" s="93">
        <v>99.25</v>
      </c>
      <c r="F38" s="94">
        <f>E38/C38</f>
        <v>0.9925</v>
      </c>
      <c r="G38" s="93">
        <v>0</v>
      </c>
      <c r="H38" s="93">
        <v>0</v>
      </c>
      <c r="I38" s="93">
        <v>0</v>
      </c>
      <c r="J38" s="93">
        <v>0</v>
      </c>
      <c r="K38" s="93">
        <v>8762.1</v>
      </c>
    </row>
    <row r="39" spans="1:11" s="85" customFormat="1" ht="144.75" customHeight="1">
      <c r="A39" s="90">
        <v>35</v>
      </c>
      <c r="B39" s="103" t="s">
        <v>95</v>
      </c>
      <c r="C39" s="92">
        <v>100</v>
      </c>
      <c r="D39" s="92">
        <v>0</v>
      </c>
      <c r="E39" s="92">
        <v>0</v>
      </c>
      <c r="F39" s="92">
        <v>0</v>
      </c>
      <c r="G39" s="92">
        <v>0</v>
      </c>
      <c r="H39" s="93">
        <v>0</v>
      </c>
      <c r="I39" s="93">
        <v>0</v>
      </c>
      <c r="J39" s="93">
        <v>0</v>
      </c>
      <c r="K39" s="93">
        <v>0</v>
      </c>
    </row>
    <row r="40" spans="1:11" s="85" customFormat="1" ht="45.75" customHeight="1">
      <c r="A40" s="104">
        <v>36</v>
      </c>
      <c r="B40" s="105" t="s">
        <v>96</v>
      </c>
      <c r="C40" s="106">
        <v>50</v>
      </c>
      <c r="D40" s="106">
        <v>0</v>
      </c>
      <c r="E40" s="107">
        <v>0</v>
      </c>
      <c r="F40" s="108">
        <v>0</v>
      </c>
      <c r="G40" s="107">
        <v>0</v>
      </c>
      <c r="H40" s="107">
        <v>0</v>
      </c>
      <c r="I40" s="107">
        <v>0</v>
      </c>
      <c r="J40" s="107">
        <v>0</v>
      </c>
      <c r="K40" s="107">
        <v>0</v>
      </c>
    </row>
    <row r="41" spans="1:11" s="85" customFormat="1" ht="15.75">
      <c r="A41" s="231" t="s">
        <v>8</v>
      </c>
      <c r="B41" s="231"/>
      <c r="C41" s="109">
        <f>SUM(C7:C12,C14:C38,C39:C40)</f>
        <v>5242.4</v>
      </c>
      <c r="D41" s="109">
        <f>SUM(D7:D12,D14:D38,D39:D40)</f>
        <v>2428.9061899999997</v>
      </c>
      <c r="E41" s="109">
        <f>SUM(E7:E12,E14:E38,E39:E40)</f>
        <v>2348.15617</v>
      </c>
      <c r="F41" s="110">
        <f>E41/C41</f>
        <v>0.44791625400579893</v>
      </c>
      <c r="G41" s="109">
        <f>D41-E41</f>
        <v>80.7500199999995</v>
      </c>
      <c r="H41" s="109">
        <f>SUM(H7:H40)</f>
        <v>49336.00032</v>
      </c>
      <c r="I41" s="109">
        <f>SUM(I7:I40)</f>
        <v>49336.00032</v>
      </c>
      <c r="J41" s="109">
        <f>SUM(J7:J40)</f>
        <v>3886.4931699999997</v>
      </c>
      <c r="K41" s="109">
        <f>SUM(K7:K40)</f>
        <v>166742.42112</v>
      </c>
    </row>
    <row r="43" spans="1:11" ht="35.25" customHeight="1">
      <c r="A43" s="232" t="s">
        <v>97</v>
      </c>
      <c r="B43" s="232"/>
      <c r="C43" s="232"/>
      <c r="D43" s="232"/>
      <c r="E43" s="232"/>
      <c r="F43" s="232"/>
      <c r="G43" s="232"/>
      <c r="H43" s="232"/>
      <c r="I43" s="232"/>
      <c r="J43" s="232"/>
      <c r="K43" s="232"/>
    </row>
  </sheetData>
  <sheetProtection/>
  <mergeCells count="14">
    <mergeCell ref="J4:J6"/>
    <mergeCell ref="K4:K6"/>
    <mergeCell ref="C5:G5"/>
    <mergeCell ref="C13:G13"/>
    <mergeCell ref="A41:B41"/>
    <mergeCell ref="A43:K43"/>
    <mergeCell ref="A1:K1"/>
    <mergeCell ref="A2:K2"/>
    <mergeCell ref="E3:F3"/>
    <mergeCell ref="A4:A6"/>
    <mergeCell ref="B4:B6"/>
    <mergeCell ref="C4:G4"/>
    <mergeCell ref="H4:H5"/>
    <mergeCell ref="I4:I5"/>
  </mergeCells>
  <printOptions/>
  <pageMargins left="0.17" right="0.18" top="0.17" bottom="0.17" header="0.17" footer="0.17"/>
  <pageSetup horizontalDpi="600" verticalDpi="600" orientation="landscape" paperSize="9" scale="97" r:id="rId1"/>
  <rowBreaks count="1" manualBreakCount="1">
    <brk id="33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="90" zoomScaleNormal="75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" sqref="C4:G4"/>
    </sheetView>
  </sheetViews>
  <sheetFormatPr defaultColWidth="9.140625" defaultRowHeight="12.75"/>
  <cols>
    <col min="1" max="1" width="4.140625" style="111" customWidth="1"/>
    <col min="2" max="2" width="41.28125" style="111" customWidth="1"/>
    <col min="3" max="3" width="11.421875" style="111" customWidth="1"/>
    <col min="4" max="4" width="12.421875" style="111" customWidth="1"/>
    <col min="5" max="5" width="12.57421875" style="111" customWidth="1"/>
    <col min="6" max="8" width="11.57421875" style="111" customWidth="1"/>
    <col min="9" max="9" width="11.421875" style="111" customWidth="1"/>
    <col min="10" max="10" width="9.421875" style="111" customWidth="1"/>
    <col min="11" max="11" width="11.28125" style="111" customWidth="1"/>
    <col min="12" max="16384" width="9.140625" style="112" customWidth="1"/>
  </cols>
  <sheetData>
    <row r="1" spans="1:11" s="85" customFormat="1" ht="16.5">
      <c r="A1" s="233" t="s">
        <v>98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s="85" customFormat="1" ht="12.75">
      <c r="A2" s="234" t="s">
        <v>11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s="85" customFormat="1" ht="12.75">
      <c r="A3" s="86"/>
      <c r="B3" s="87"/>
      <c r="C3" s="86"/>
      <c r="D3" s="86"/>
      <c r="E3" s="235" t="s">
        <v>0</v>
      </c>
      <c r="F3" s="235"/>
      <c r="G3" s="88"/>
      <c r="H3" s="88"/>
      <c r="I3" s="86"/>
      <c r="J3" s="86"/>
      <c r="K3" s="86"/>
    </row>
    <row r="4" spans="1:11" s="85" customFormat="1" ht="12.75" customHeight="1">
      <c r="A4" s="236" t="s">
        <v>1</v>
      </c>
      <c r="B4" s="236" t="s">
        <v>10</v>
      </c>
      <c r="C4" s="237" t="s">
        <v>114</v>
      </c>
      <c r="D4" s="238"/>
      <c r="E4" s="238"/>
      <c r="F4" s="238"/>
      <c r="G4" s="239"/>
      <c r="H4" s="240" t="s">
        <v>2</v>
      </c>
      <c r="I4" s="240" t="s">
        <v>2</v>
      </c>
      <c r="J4" s="240" t="s">
        <v>3</v>
      </c>
      <c r="K4" s="240" t="s">
        <v>66</v>
      </c>
    </row>
    <row r="5" spans="1:11" s="85" customFormat="1" ht="12.75" customHeight="1">
      <c r="A5" s="236"/>
      <c r="B5" s="236"/>
      <c r="C5" s="237" t="s">
        <v>5</v>
      </c>
      <c r="D5" s="238"/>
      <c r="E5" s="238"/>
      <c r="F5" s="238"/>
      <c r="G5" s="239"/>
      <c r="H5" s="241"/>
      <c r="I5" s="241"/>
      <c r="J5" s="242"/>
      <c r="K5" s="242"/>
    </row>
    <row r="6" spans="1:11" s="85" customFormat="1" ht="51">
      <c r="A6" s="236"/>
      <c r="B6" s="236"/>
      <c r="C6" s="89" t="s">
        <v>41</v>
      </c>
      <c r="D6" s="89" t="s">
        <v>42</v>
      </c>
      <c r="E6" s="89" t="s">
        <v>6</v>
      </c>
      <c r="F6" s="89" t="s">
        <v>47</v>
      </c>
      <c r="G6" s="89" t="s">
        <v>50</v>
      </c>
      <c r="H6" s="89" t="s">
        <v>7</v>
      </c>
      <c r="I6" s="89" t="s">
        <v>70</v>
      </c>
      <c r="J6" s="241"/>
      <c r="K6" s="241"/>
    </row>
    <row r="7" spans="1:11" s="85" customFormat="1" ht="35.25" customHeight="1">
      <c r="A7" s="90">
        <v>1</v>
      </c>
      <c r="B7" s="91" t="s">
        <v>33</v>
      </c>
      <c r="C7" s="92">
        <v>50</v>
      </c>
      <c r="D7" s="92">
        <v>50</v>
      </c>
      <c r="E7" s="93">
        <v>25</v>
      </c>
      <c r="F7" s="94">
        <f>E7/C7</f>
        <v>0.5</v>
      </c>
      <c r="G7" s="93">
        <f>D7-E7</f>
        <v>25</v>
      </c>
      <c r="H7" s="93"/>
      <c r="I7" s="93"/>
      <c r="J7" s="93"/>
      <c r="K7" s="93"/>
    </row>
    <row r="8" spans="1:11" s="85" customFormat="1" ht="50.25" customHeight="1">
      <c r="A8" s="90">
        <v>2</v>
      </c>
      <c r="B8" s="95" t="s">
        <v>28</v>
      </c>
      <c r="C8" s="92">
        <v>50</v>
      </c>
      <c r="D8" s="92">
        <v>50</v>
      </c>
      <c r="E8" s="93">
        <v>25</v>
      </c>
      <c r="F8" s="94">
        <f>E8/C8</f>
        <v>0.5</v>
      </c>
      <c r="G8" s="93">
        <f>D8-E8</f>
        <v>25</v>
      </c>
      <c r="H8" s="93"/>
      <c r="I8" s="93"/>
      <c r="J8" s="93"/>
      <c r="K8" s="93"/>
    </row>
    <row r="9" spans="1:11" s="85" customFormat="1" ht="35.25" customHeight="1">
      <c r="A9" s="90">
        <v>3</v>
      </c>
      <c r="B9" s="95" t="s">
        <v>86</v>
      </c>
      <c r="C9" s="92">
        <v>270</v>
      </c>
      <c r="D9" s="92">
        <v>270</v>
      </c>
      <c r="E9" s="93">
        <v>270</v>
      </c>
      <c r="F9" s="94">
        <f>E9/C9</f>
        <v>1</v>
      </c>
      <c r="G9" s="93">
        <f>E9-D9</f>
        <v>0</v>
      </c>
      <c r="H9" s="93"/>
      <c r="I9" s="93"/>
      <c r="J9" s="93"/>
      <c r="K9" s="93"/>
    </row>
    <row r="10" spans="1:11" s="85" customFormat="1" ht="48.75" customHeight="1">
      <c r="A10" s="90">
        <v>4</v>
      </c>
      <c r="B10" s="95" t="s">
        <v>21</v>
      </c>
      <c r="C10" s="92">
        <v>30</v>
      </c>
      <c r="D10" s="92">
        <v>30</v>
      </c>
      <c r="E10" s="93">
        <v>0</v>
      </c>
      <c r="F10" s="94">
        <v>0</v>
      </c>
      <c r="G10" s="93">
        <v>0</v>
      </c>
      <c r="H10" s="93"/>
      <c r="I10" s="93"/>
      <c r="J10" s="93"/>
      <c r="K10" s="93"/>
    </row>
    <row r="11" spans="1:11" s="85" customFormat="1" ht="62.25" customHeight="1">
      <c r="A11" s="90">
        <v>6</v>
      </c>
      <c r="B11" s="95" t="s">
        <v>29</v>
      </c>
      <c r="C11" s="92">
        <v>30</v>
      </c>
      <c r="D11" s="92">
        <v>30</v>
      </c>
      <c r="E11" s="93">
        <v>0</v>
      </c>
      <c r="F11" s="94">
        <f>E11/C11</f>
        <v>0</v>
      </c>
      <c r="G11" s="93">
        <f>D11-E11</f>
        <v>30</v>
      </c>
      <c r="H11" s="96"/>
      <c r="I11" s="96"/>
      <c r="J11" s="97"/>
      <c r="K11" s="97"/>
    </row>
    <row r="12" spans="1:11" s="85" customFormat="1" ht="49.5" customHeight="1">
      <c r="A12" s="90">
        <v>7</v>
      </c>
      <c r="B12" s="95" t="s">
        <v>12</v>
      </c>
      <c r="C12" s="92">
        <v>30</v>
      </c>
      <c r="D12" s="92">
        <v>30</v>
      </c>
      <c r="E12" s="93">
        <v>0</v>
      </c>
      <c r="F12" s="94">
        <v>0</v>
      </c>
      <c r="G12" s="93">
        <f>D12-E12</f>
        <v>30</v>
      </c>
      <c r="H12" s="93"/>
      <c r="I12" s="93"/>
      <c r="J12" s="93"/>
      <c r="K12" s="93"/>
    </row>
    <row r="13" spans="1:11" s="85" customFormat="1" ht="49.5" customHeight="1">
      <c r="A13" s="90">
        <v>8</v>
      </c>
      <c r="B13" s="95" t="s">
        <v>36</v>
      </c>
      <c r="C13" s="243" t="s">
        <v>34</v>
      </c>
      <c r="D13" s="244"/>
      <c r="E13" s="244"/>
      <c r="F13" s="244"/>
      <c r="G13" s="245"/>
      <c r="H13" s="93"/>
      <c r="I13" s="93"/>
      <c r="J13" s="93"/>
      <c r="K13" s="93"/>
    </row>
    <row r="14" spans="1:11" s="85" customFormat="1" ht="64.5" customHeight="1">
      <c r="A14" s="90">
        <v>9</v>
      </c>
      <c r="B14" s="95" t="s">
        <v>18</v>
      </c>
      <c r="C14" s="92">
        <v>500</v>
      </c>
      <c r="D14" s="92">
        <v>500</v>
      </c>
      <c r="E14" s="93">
        <v>58.55</v>
      </c>
      <c r="F14" s="94">
        <f>E14/C14</f>
        <v>0.1171</v>
      </c>
      <c r="G14" s="93">
        <f>D14-E14</f>
        <v>441.45</v>
      </c>
      <c r="H14" s="93"/>
      <c r="I14" s="93"/>
      <c r="J14" s="93"/>
      <c r="K14" s="93"/>
    </row>
    <row r="15" spans="1:11" s="85" customFormat="1" ht="49.5" customHeight="1">
      <c r="A15" s="90">
        <v>10</v>
      </c>
      <c r="B15" s="95" t="s">
        <v>27</v>
      </c>
      <c r="C15" s="92">
        <v>100</v>
      </c>
      <c r="D15" s="92">
        <v>100</v>
      </c>
      <c r="E15" s="93">
        <v>0</v>
      </c>
      <c r="F15" s="94">
        <v>0</v>
      </c>
      <c r="G15" s="93">
        <v>0</v>
      </c>
      <c r="H15" s="93"/>
      <c r="I15" s="93"/>
      <c r="J15" s="93"/>
      <c r="K15" s="93"/>
    </row>
    <row r="16" spans="1:11" s="85" customFormat="1" ht="95.25" customHeight="1">
      <c r="A16" s="90">
        <v>11</v>
      </c>
      <c r="B16" s="95" t="s">
        <v>39</v>
      </c>
      <c r="C16" s="92">
        <v>359</v>
      </c>
      <c r="D16" s="92">
        <v>359</v>
      </c>
      <c r="E16" s="93">
        <v>348.5</v>
      </c>
      <c r="F16" s="94">
        <f>E16/C16</f>
        <v>0.9707520891364902</v>
      </c>
      <c r="G16" s="93">
        <f>D16-E16</f>
        <v>10.5</v>
      </c>
      <c r="H16" s="93"/>
      <c r="I16" s="93"/>
      <c r="J16" s="93"/>
      <c r="K16" s="93"/>
    </row>
    <row r="17" spans="1:11" s="85" customFormat="1" ht="78.75" customHeight="1">
      <c r="A17" s="90">
        <v>12</v>
      </c>
      <c r="B17" s="95" t="s">
        <v>23</v>
      </c>
      <c r="C17" s="92">
        <v>20</v>
      </c>
      <c r="D17" s="92">
        <v>20</v>
      </c>
      <c r="E17" s="93">
        <v>0</v>
      </c>
      <c r="F17" s="94">
        <v>0</v>
      </c>
      <c r="G17" s="93">
        <v>0</v>
      </c>
      <c r="H17" s="93"/>
      <c r="I17" s="93"/>
      <c r="J17" s="93"/>
      <c r="K17" s="93"/>
    </row>
    <row r="18" spans="1:11" s="85" customFormat="1" ht="66.75" customHeight="1">
      <c r="A18" s="90">
        <v>13</v>
      </c>
      <c r="B18" s="95" t="s">
        <v>87</v>
      </c>
      <c r="C18" s="92">
        <v>50</v>
      </c>
      <c r="D18" s="92">
        <v>50</v>
      </c>
      <c r="E18" s="93">
        <v>0</v>
      </c>
      <c r="F18" s="94">
        <v>0</v>
      </c>
      <c r="G18" s="93">
        <f>D18-E18</f>
        <v>50</v>
      </c>
      <c r="H18" s="93"/>
      <c r="I18" s="93"/>
      <c r="J18" s="93"/>
      <c r="K18" s="93"/>
    </row>
    <row r="19" spans="1:11" s="85" customFormat="1" ht="47.25" customHeight="1">
      <c r="A19" s="90">
        <v>14</v>
      </c>
      <c r="B19" s="95" t="s">
        <v>26</v>
      </c>
      <c r="C19" s="92">
        <v>50</v>
      </c>
      <c r="D19" s="92">
        <v>50</v>
      </c>
      <c r="E19" s="93">
        <v>0</v>
      </c>
      <c r="F19" s="94">
        <f>E19/C19</f>
        <v>0</v>
      </c>
      <c r="G19" s="93">
        <f>D19-E19</f>
        <v>50</v>
      </c>
      <c r="H19" s="93"/>
      <c r="I19" s="93"/>
      <c r="J19" s="93"/>
      <c r="K19" s="93"/>
    </row>
    <row r="20" spans="1:11" s="85" customFormat="1" ht="33" customHeight="1">
      <c r="A20" s="90">
        <v>15</v>
      </c>
      <c r="B20" s="95" t="s">
        <v>25</v>
      </c>
      <c r="C20" s="92">
        <v>30</v>
      </c>
      <c r="D20" s="92">
        <v>30</v>
      </c>
      <c r="E20" s="93">
        <v>30</v>
      </c>
      <c r="F20" s="94">
        <f>E20/C20</f>
        <v>1</v>
      </c>
      <c r="G20" s="93">
        <v>0</v>
      </c>
      <c r="H20" s="93"/>
      <c r="I20" s="93"/>
      <c r="J20" s="93"/>
      <c r="K20" s="93"/>
    </row>
    <row r="21" spans="1:11" s="85" customFormat="1" ht="50.25" customHeight="1">
      <c r="A21" s="90">
        <v>16</v>
      </c>
      <c r="B21" s="95" t="s">
        <v>88</v>
      </c>
      <c r="C21" s="92">
        <v>50</v>
      </c>
      <c r="D21" s="92">
        <v>50</v>
      </c>
      <c r="E21" s="93">
        <v>0</v>
      </c>
      <c r="F21" s="94">
        <f>E21/C21</f>
        <v>0</v>
      </c>
      <c r="G21" s="93">
        <f aca="true" t="shared" si="0" ref="G21:G36">D21-E21</f>
        <v>50</v>
      </c>
      <c r="H21" s="93"/>
      <c r="I21" s="93"/>
      <c r="J21" s="93"/>
      <c r="K21" s="93"/>
    </row>
    <row r="22" spans="1:11" s="85" customFormat="1" ht="111" customHeight="1">
      <c r="A22" s="90">
        <v>17</v>
      </c>
      <c r="B22" s="95" t="s">
        <v>89</v>
      </c>
      <c r="C22" s="92">
        <v>50</v>
      </c>
      <c r="D22" s="92">
        <v>50</v>
      </c>
      <c r="E22" s="93">
        <v>10.14</v>
      </c>
      <c r="F22" s="94">
        <f>E22/C22</f>
        <v>0.2028</v>
      </c>
      <c r="G22" s="93">
        <f t="shared" si="0"/>
        <v>39.86</v>
      </c>
      <c r="H22" s="93"/>
      <c r="I22" s="93"/>
      <c r="J22" s="93"/>
      <c r="K22" s="93"/>
    </row>
    <row r="23" spans="1:11" s="85" customFormat="1" ht="47.25" customHeight="1">
      <c r="A23" s="90">
        <v>18</v>
      </c>
      <c r="B23" s="95" t="s">
        <v>90</v>
      </c>
      <c r="C23" s="92">
        <v>0</v>
      </c>
      <c r="D23" s="92">
        <v>0</v>
      </c>
      <c r="E23" s="93">
        <v>0</v>
      </c>
      <c r="F23" s="94">
        <v>0</v>
      </c>
      <c r="G23" s="93">
        <f t="shared" si="0"/>
        <v>0</v>
      </c>
      <c r="H23" s="93"/>
      <c r="I23" s="93"/>
      <c r="J23" s="93"/>
      <c r="K23" s="93"/>
    </row>
    <row r="24" spans="1:11" s="85" customFormat="1" ht="108.75" customHeight="1">
      <c r="A24" s="90">
        <v>19</v>
      </c>
      <c r="B24" s="95" t="s">
        <v>91</v>
      </c>
      <c r="C24" s="92">
        <v>30</v>
      </c>
      <c r="D24" s="92">
        <v>30</v>
      </c>
      <c r="E24" s="93">
        <v>0</v>
      </c>
      <c r="F24" s="94">
        <v>0</v>
      </c>
      <c r="G24" s="93">
        <f t="shared" si="0"/>
        <v>30</v>
      </c>
      <c r="H24" s="93"/>
      <c r="I24" s="93"/>
      <c r="J24" s="93"/>
      <c r="K24" s="93"/>
    </row>
    <row r="25" spans="1:12" s="85" customFormat="1" ht="63.75" customHeight="1">
      <c r="A25" s="90">
        <v>20</v>
      </c>
      <c r="B25" s="95" t="s">
        <v>22</v>
      </c>
      <c r="C25" s="92">
        <v>1560</v>
      </c>
      <c r="D25" s="92">
        <v>1560</v>
      </c>
      <c r="E25" s="93">
        <v>1000.95633</v>
      </c>
      <c r="F25" s="94">
        <f>E25/C25</f>
        <v>0.641638673076923</v>
      </c>
      <c r="G25" s="93">
        <f t="shared" si="0"/>
        <v>559.04367</v>
      </c>
      <c r="H25" s="93"/>
      <c r="I25" s="93"/>
      <c r="J25" s="93"/>
      <c r="K25" s="93"/>
      <c r="L25" s="98">
        <f>H25+K25</f>
        <v>0</v>
      </c>
    </row>
    <row r="26" spans="1:11" s="85" customFormat="1" ht="66" customHeight="1">
      <c r="A26" s="90">
        <v>21</v>
      </c>
      <c r="B26" s="95" t="s">
        <v>24</v>
      </c>
      <c r="C26" s="92">
        <v>10</v>
      </c>
      <c r="D26" s="92">
        <v>10</v>
      </c>
      <c r="E26" s="93">
        <v>0</v>
      </c>
      <c r="F26" s="94">
        <f>E26/C26</f>
        <v>0</v>
      </c>
      <c r="G26" s="93">
        <f t="shared" si="0"/>
        <v>10</v>
      </c>
      <c r="H26" s="93"/>
      <c r="I26" s="93"/>
      <c r="J26" s="93"/>
      <c r="K26" s="93"/>
    </row>
    <row r="27" spans="1:11" s="85" customFormat="1" ht="48" customHeight="1">
      <c r="A27" s="90">
        <v>22</v>
      </c>
      <c r="B27" s="95" t="s">
        <v>30</v>
      </c>
      <c r="C27" s="92">
        <v>30</v>
      </c>
      <c r="D27" s="92">
        <v>30</v>
      </c>
      <c r="E27" s="93">
        <v>0</v>
      </c>
      <c r="F27" s="94">
        <f>E27/C27*100</f>
        <v>0</v>
      </c>
      <c r="G27" s="93">
        <f t="shared" si="0"/>
        <v>30</v>
      </c>
      <c r="H27" s="93"/>
      <c r="I27" s="93"/>
      <c r="J27" s="93"/>
      <c r="K27" s="93"/>
    </row>
    <row r="28" spans="1:11" s="85" customFormat="1" ht="48" customHeight="1">
      <c r="A28" s="90">
        <v>23</v>
      </c>
      <c r="B28" s="95" t="s">
        <v>31</v>
      </c>
      <c r="C28" s="92">
        <v>70</v>
      </c>
      <c r="D28" s="92">
        <v>70</v>
      </c>
      <c r="E28" s="93">
        <v>0</v>
      </c>
      <c r="F28" s="94">
        <f>E28/C28</f>
        <v>0</v>
      </c>
      <c r="G28" s="93">
        <f t="shared" si="0"/>
        <v>70</v>
      </c>
      <c r="H28" s="93"/>
      <c r="I28" s="93"/>
      <c r="J28" s="93"/>
      <c r="K28" s="93"/>
    </row>
    <row r="29" spans="1:12" s="114" customFormat="1" ht="33" customHeight="1">
      <c r="A29" s="90">
        <v>24</v>
      </c>
      <c r="B29" s="95" t="s">
        <v>13</v>
      </c>
      <c r="C29" s="92">
        <v>1078.9</v>
      </c>
      <c r="D29" s="92">
        <v>1078.9</v>
      </c>
      <c r="E29" s="93">
        <v>776.05079</v>
      </c>
      <c r="F29" s="94">
        <f>E29/C29</f>
        <v>0.7192981647974789</v>
      </c>
      <c r="G29" s="93">
        <f t="shared" si="0"/>
        <v>302.8492100000001</v>
      </c>
      <c r="H29" s="113"/>
      <c r="I29" s="113"/>
      <c r="J29" s="113"/>
      <c r="K29" s="113"/>
      <c r="L29" s="115">
        <f>I29+J29+K29</f>
        <v>0</v>
      </c>
    </row>
    <row r="30" spans="1:11" s="85" customFormat="1" ht="47.25" customHeight="1">
      <c r="A30" s="90">
        <v>25</v>
      </c>
      <c r="B30" s="95" t="s">
        <v>15</v>
      </c>
      <c r="C30" s="92">
        <v>30</v>
      </c>
      <c r="D30" s="92">
        <v>30</v>
      </c>
      <c r="E30" s="93">
        <v>18</v>
      </c>
      <c r="F30" s="94">
        <f>E30/C30</f>
        <v>0.6</v>
      </c>
      <c r="G30" s="93">
        <f t="shared" si="0"/>
        <v>12</v>
      </c>
      <c r="H30" s="93"/>
      <c r="I30" s="93"/>
      <c r="J30" s="93"/>
      <c r="K30" s="93"/>
    </row>
    <row r="31" spans="1:11" s="85" customFormat="1" ht="46.5" customHeight="1">
      <c r="A31" s="90">
        <v>26</v>
      </c>
      <c r="B31" s="95" t="s">
        <v>14</v>
      </c>
      <c r="C31" s="92">
        <v>50</v>
      </c>
      <c r="D31" s="92">
        <v>50</v>
      </c>
      <c r="E31" s="93">
        <v>0</v>
      </c>
      <c r="F31" s="94">
        <v>0</v>
      </c>
      <c r="G31" s="93">
        <f t="shared" si="0"/>
        <v>50</v>
      </c>
      <c r="H31" s="93"/>
      <c r="I31" s="93"/>
      <c r="J31" s="93"/>
      <c r="K31" s="93"/>
    </row>
    <row r="32" spans="1:11" s="85" customFormat="1" ht="48.75" customHeight="1">
      <c r="A32" s="90">
        <v>27</v>
      </c>
      <c r="B32" s="95" t="s">
        <v>92</v>
      </c>
      <c r="C32" s="92">
        <v>10</v>
      </c>
      <c r="D32" s="92">
        <v>10</v>
      </c>
      <c r="E32" s="93">
        <v>0</v>
      </c>
      <c r="F32" s="94">
        <v>0</v>
      </c>
      <c r="G32" s="93">
        <f t="shared" si="0"/>
        <v>10</v>
      </c>
      <c r="H32" s="93"/>
      <c r="I32" s="93"/>
      <c r="J32" s="93"/>
      <c r="K32" s="93"/>
    </row>
    <row r="33" spans="1:11" s="85" customFormat="1" ht="51" customHeight="1">
      <c r="A33" s="90">
        <v>28</v>
      </c>
      <c r="B33" s="95" t="s">
        <v>93</v>
      </c>
      <c r="C33" s="99">
        <v>20</v>
      </c>
      <c r="D33" s="99">
        <v>20</v>
      </c>
      <c r="E33" s="100">
        <v>8.592</v>
      </c>
      <c r="F33" s="101">
        <f>E33/C33</f>
        <v>0.42960000000000004</v>
      </c>
      <c r="G33" s="100">
        <f t="shared" si="0"/>
        <v>11.408</v>
      </c>
      <c r="H33" s="100"/>
      <c r="I33" s="100"/>
      <c r="J33" s="100"/>
      <c r="K33" s="100"/>
    </row>
    <row r="34" spans="1:11" s="85" customFormat="1" ht="112.5" customHeight="1">
      <c r="A34" s="90">
        <v>29</v>
      </c>
      <c r="B34" s="102" t="s">
        <v>32</v>
      </c>
      <c r="C34" s="92">
        <v>100</v>
      </c>
      <c r="D34" s="92">
        <v>100</v>
      </c>
      <c r="E34" s="93">
        <v>0</v>
      </c>
      <c r="F34" s="94">
        <v>0</v>
      </c>
      <c r="G34" s="93">
        <f t="shared" si="0"/>
        <v>100</v>
      </c>
      <c r="H34" s="93"/>
      <c r="I34" s="93"/>
      <c r="J34" s="93"/>
      <c r="K34" s="93"/>
    </row>
    <row r="35" spans="1:11" s="85" customFormat="1" ht="32.25" customHeight="1">
      <c r="A35" s="90">
        <v>30</v>
      </c>
      <c r="B35" s="102" t="s">
        <v>17</v>
      </c>
      <c r="C35" s="92">
        <v>200</v>
      </c>
      <c r="D35" s="92">
        <v>200</v>
      </c>
      <c r="E35" s="93">
        <v>0</v>
      </c>
      <c r="F35" s="94">
        <v>0</v>
      </c>
      <c r="G35" s="93">
        <f t="shared" si="0"/>
        <v>200</v>
      </c>
      <c r="H35" s="93"/>
      <c r="I35" s="93"/>
      <c r="J35" s="93"/>
      <c r="K35" s="93"/>
    </row>
    <row r="36" spans="1:11" s="85" customFormat="1" ht="46.5" customHeight="1">
      <c r="A36" s="90">
        <v>31</v>
      </c>
      <c r="B36" s="102" t="s">
        <v>16</v>
      </c>
      <c r="C36" s="92">
        <v>300</v>
      </c>
      <c r="D36" s="92">
        <v>300</v>
      </c>
      <c r="E36" s="93">
        <v>0</v>
      </c>
      <c r="F36" s="94">
        <v>0</v>
      </c>
      <c r="G36" s="93">
        <f t="shared" si="0"/>
        <v>300</v>
      </c>
      <c r="H36" s="93"/>
      <c r="I36" s="93"/>
      <c r="J36" s="93"/>
      <c r="K36" s="93"/>
    </row>
    <row r="37" spans="1:11" s="85" customFormat="1" ht="95.25" customHeight="1">
      <c r="A37" s="90">
        <v>32</v>
      </c>
      <c r="B37" s="103" t="s">
        <v>94</v>
      </c>
      <c r="C37" s="92">
        <v>0</v>
      </c>
      <c r="D37" s="92">
        <v>0</v>
      </c>
      <c r="E37" s="93">
        <v>0</v>
      </c>
      <c r="F37" s="94">
        <v>0</v>
      </c>
      <c r="G37" s="93">
        <v>0</v>
      </c>
      <c r="H37" s="93"/>
      <c r="I37" s="93"/>
      <c r="J37" s="93"/>
      <c r="K37" s="93"/>
    </row>
    <row r="38" spans="1:11" s="85" customFormat="1" ht="140.25" customHeight="1">
      <c r="A38" s="90">
        <v>33</v>
      </c>
      <c r="B38" s="102" t="s">
        <v>37</v>
      </c>
      <c r="C38" s="92">
        <v>100</v>
      </c>
      <c r="D38" s="92">
        <v>100</v>
      </c>
      <c r="E38" s="93">
        <v>99.25</v>
      </c>
      <c r="F38" s="94">
        <f>E38/C38</f>
        <v>0.9925</v>
      </c>
      <c r="G38" s="93">
        <f>D38-E38</f>
        <v>0.75</v>
      </c>
      <c r="H38" s="93"/>
      <c r="I38" s="93"/>
      <c r="J38" s="93"/>
      <c r="K38" s="93"/>
    </row>
    <row r="39" spans="1:11" s="85" customFormat="1" ht="144.75" customHeight="1">
      <c r="A39" s="90">
        <v>35</v>
      </c>
      <c r="B39" s="103" t="s">
        <v>95</v>
      </c>
      <c r="C39" s="92">
        <v>100</v>
      </c>
      <c r="D39" s="92">
        <v>100</v>
      </c>
      <c r="E39" s="92">
        <v>0</v>
      </c>
      <c r="F39" s="92">
        <v>0</v>
      </c>
      <c r="G39" s="92">
        <f>D39-E39</f>
        <v>100</v>
      </c>
      <c r="H39" s="93"/>
      <c r="I39" s="93"/>
      <c r="J39" s="93"/>
      <c r="K39" s="93"/>
    </row>
    <row r="40" spans="1:11" s="85" customFormat="1" ht="45.75" customHeight="1">
      <c r="A40" s="104">
        <v>36</v>
      </c>
      <c r="B40" s="105" t="s">
        <v>96</v>
      </c>
      <c r="C40" s="106">
        <v>50</v>
      </c>
      <c r="D40" s="106">
        <v>50</v>
      </c>
      <c r="E40" s="107">
        <v>0</v>
      </c>
      <c r="F40" s="108">
        <v>0</v>
      </c>
      <c r="G40" s="107">
        <f>D40-E40</f>
        <v>50</v>
      </c>
      <c r="H40" s="107"/>
      <c r="I40" s="107"/>
      <c r="J40" s="107"/>
      <c r="K40" s="107"/>
    </row>
    <row r="41" spans="1:11" s="85" customFormat="1" ht="15.75">
      <c r="A41" s="231" t="s">
        <v>8</v>
      </c>
      <c r="B41" s="231"/>
      <c r="C41" s="109">
        <f>SUM(C7:C12,C14:C38,C39:C40)</f>
        <v>5407.9</v>
      </c>
      <c r="D41" s="109">
        <f>SUM(D7:D12,D14:D38,D39:D40)</f>
        <v>5407.9</v>
      </c>
      <c r="E41" s="109">
        <f>SUM(E7:E12,E14:E38,E39:E40)</f>
        <v>2670.03912</v>
      </c>
      <c r="F41" s="110">
        <f>E41/C41</f>
        <v>0.4937293810906267</v>
      </c>
      <c r="G41" s="109">
        <f>D41-E41</f>
        <v>2737.8608799999997</v>
      </c>
      <c r="H41" s="246" t="s">
        <v>99</v>
      </c>
      <c r="I41" s="247"/>
      <c r="J41" s="247"/>
      <c r="K41" s="248"/>
    </row>
    <row r="43" spans="1:11" ht="35.25" customHeight="1">
      <c r="A43" s="232" t="s">
        <v>97</v>
      </c>
      <c r="B43" s="232"/>
      <c r="C43" s="232"/>
      <c r="D43" s="232"/>
      <c r="E43" s="232"/>
      <c r="F43" s="232"/>
      <c r="G43" s="232"/>
      <c r="H43" s="232"/>
      <c r="I43" s="232"/>
      <c r="J43" s="232"/>
      <c r="K43" s="232"/>
    </row>
  </sheetData>
  <sheetProtection/>
  <mergeCells count="15">
    <mergeCell ref="C5:G5"/>
    <mergeCell ref="C13:G13"/>
    <mergeCell ref="A41:B41"/>
    <mergeCell ref="A43:K43"/>
    <mergeCell ref="H41:K41"/>
    <mergeCell ref="A1:K1"/>
    <mergeCell ref="A2:K2"/>
    <mergeCell ref="E3:F3"/>
    <mergeCell ref="A4:A6"/>
    <mergeCell ref="B4:B6"/>
    <mergeCell ref="C4:G4"/>
    <mergeCell ref="H4:H5"/>
    <mergeCell ref="I4:I5"/>
    <mergeCell ref="J4:J6"/>
    <mergeCell ref="K4:K6"/>
  </mergeCells>
  <printOptions/>
  <pageMargins left="0.17" right="0.18" top="0.17" bottom="0.17" header="0.17" footer="0.17"/>
  <pageSetup horizontalDpi="600" verticalDpi="600" orientation="landscape" paperSize="9" scale="97" r:id="rId1"/>
  <rowBreaks count="1" manualBreakCount="1">
    <brk id="33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="90" zoomScaleNormal="75" zoomScaleSheetLayoutView="90" zoomScalePageLayoutView="0" workbookViewId="0" topLeftCell="A1">
      <pane xSplit="2" ySplit="6" topLeftCell="C3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" sqref="C4:G4"/>
    </sheetView>
  </sheetViews>
  <sheetFormatPr defaultColWidth="9.140625" defaultRowHeight="12.75"/>
  <cols>
    <col min="1" max="1" width="4.140625" style="111" customWidth="1"/>
    <col min="2" max="2" width="41.28125" style="111" customWidth="1"/>
    <col min="3" max="3" width="11.421875" style="111" customWidth="1"/>
    <col min="4" max="4" width="12.421875" style="111" customWidth="1"/>
    <col min="5" max="5" width="12.57421875" style="111" customWidth="1"/>
    <col min="6" max="8" width="11.57421875" style="111" customWidth="1"/>
    <col min="9" max="9" width="11.421875" style="111" customWidth="1"/>
    <col min="10" max="10" width="9.421875" style="111" customWidth="1"/>
    <col min="11" max="11" width="11.28125" style="111" customWidth="1"/>
    <col min="12" max="16384" width="9.140625" style="112" customWidth="1"/>
  </cols>
  <sheetData>
    <row r="1" spans="1:11" s="85" customFormat="1" ht="16.5">
      <c r="A1" s="233" t="s">
        <v>100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s="85" customFormat="1" ht="12.75">
      <c r="A2" s="234" t="s">
        <v>11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s="85" customFormat="1" ht="12.75">
      <c r="A3" s="86"/>
      <c r="B3" s="87"/>
      <c r="C3" s="86"/>
      <c r="D3" s="86"/>
      <c r="E3" s="235" t="s">
        <v>0</v>
      </c>
      <c r="F3" s="235"/>
      <c r="G3" s="88"/>
      <c r="H3" s="88"/>
      <c r="I3" s="86"/>
      <c r="J3" s="86"/>
      <c r="K3" s="86"/>
    </row>
    <row r="4" spans="1:11" s="85" customFormat="1" ht="12.75" customHeight="1">
      <c r="A4" s="236" t="s">
        <v>1</v>
      </c>
      <c r="B4" s="236" t="s">
        <v>10</v>
      </c>
      <c r="C4" s="237" t="s">
        <v>115</v>
      </c>
      <c r="D4" s="238"/>
      <c r="E4" s="238"/>
      <c r="F4" s="238"/>
      <c r="G4" s="239"/>
      <c r="H4" s="240" t="s">
        <v>2</v>
      </c>
      <c r="I4" s="240" t="s">
        <v>2</v>
      </c>
      <c r="J4" s="240" t="s">
        <v>3</v>
      </c>
      <c r="K4" s="240" t="s">
        <v>66</v>
      </c>
    </row>
    <row r="5" spans="1:11" s="85" customFormat="1" ht="12.75" customHeight="1">
      <c r="A5" s="236"/>
      <c r="B5" s="236"/>
      <c r="C5" s="237" t="s">
        <v>5</v>
      </c>
      <c r="D5" s="238"/>
      <c r="E5" s="238"/>
      <c r="F5" s="238"/>
      <c r="G5" s="239"/>
      <c r="H5" s="241"/>
      <c r="I5" s="241"/>
      <c r="J5" s="242"/>
      <c r="K5" s="242"/>
    </row>
    <row r="6" spans="1:11" s="85" customFormat="1" ht="51">
      <c r="A6" s="236"/>
      <c r="B6" s="236"/>
      <c r="C6" s="89" t="s">
        <v>41</v>
      </c>
      <c r="D6" s="89" t="s">
        <v>42</v>
      </c>
      <c r="E6" s="89" t="s">
        <v>6</v>
      </c>
      <c r="F6" s="89" t="s">
        <v>47</v>
      </c>
      <c r="G6" s="89" t="s">
        <v>50</v>
      </c>
      <c r="H6" s="89" t="s">
        <v>7</v>
      </c>
      <c r="I6" s="89" t="s">
        <v>70</v>
      </c>
      <c r="J6" s="241"/>
      <c r="K6" s="241"/>
    </row>
    <row r="7" spans="1:11" s="85" customFormat="1" ht="35.25" customHeight="1">
      <c r="A7" s="90">
        <v>1</v>
      </c>
      <c r="B7" s="91" t="s">
        <v>33</v>
      </c>
      <c r="C7" s="92">
        <v>50</v>
      </c>
      <c r="D7" s="92">
        <v>25</v>
      </c>
      <c r="E7" s="93">
        <v>25</v>
      </c>
      <c r="F7" s="94">
        <f>E7/C7</f>
        <v>0.5</v>
      </c>
      <c r="G7" s="93">
        <f>D7-E7</f>
        <v>0</v>
      </c>
      <c r="H7" s="93"/>
      <c r="I7" s="93"/>
      <c r="J7" s="93"/>
      <c r="K7" s="93"/>
    </row>
    <row r="8" spans="1:11" s="85" customFormat="1" ht="50.25" customHeight="1">
      <c r="A8" s="90">
        <v>2</v>
      </c>
      <c r="B8" s="95" t="s">
        <v>28</v>
      </c>
      <c r="C8" s="92">
        <v>50</v>
      </c>
      <c r="D8" s="92">
        <v>25</v>
      </c>
      <c r="E8" s="93">
        <v>25</v>
      </c>
      <c r="F8" s="94">
        <f>E8/C8</f>
        <v>0.5</v>
      </c>
      <c r="G8" s="93">
        <f>D8-E8</f>
        <v>0</v>
      </c>
      <c r="H8" s="93"/>
      <c r="I8" s="93"/>
      <c r="J8" s="93"/>
      <c r="K8" s="93"/>
    </row>
    <row r="9" spans="1:11" s="85" customFormat="1" ht="35.25" customHeight="1">
      <c r="A9" s="90">
        <v>3</v>
      </c>
      <c r="B9" s="95" t="s">
        <v>86</v>
      </c>
      <c r="C9" s="92">
        <v>270</v>
      </c>
      <c r="D9" s="92">
        <v>270</v>
      </c>
      <c r="E9" s="93">
        <v>270</v>
      </c>
      <c r="F9" s="94">
        <f>E9/C9</f>
        <v>1</v>
      </c>
      <c r="G9" s="93">
        <f>E9-D9</f>
        <v>0</v>
      </c>
      <c r="H9" s="93"/>
      <c r="I9" s="93"/>
      <c r="J9" s="93"/>
      <c r="K9" s="93"/>
    </row>
    <row r="10" spans="1:11" s="85" customFormat="1" ht="48.75" customHeight="1">
      <c r="A10" s="90">
        <v>4</v>
      </c>
      <c r="B10" s="95" t="s">
        <v>21</v>
      </c>
      <c r="C10" s="92">
        <v>30</v>
      </c>
      <c r="D10" s="92">
        <v>30</v>
      </c>
      <c r="E10" s="93">
        <v>0</v>
      </c>
      <c r="F10" s="94">
        <v>0</v>
      </c>
      <c r="G10" s="93">
        <v>0</v>
      </c>
      <c r="H10" s="93"/>
      <c r="I10" s="93"/>
      <c r="J10" s="93"/>
      <c r="K10" s="93"/>
    </row>
    <row r="11" spans="1:11" s="85" customFormat="1" ht="62.25" customHeight="1">
      <c r="A11" s="90">
        <v>6</v>
      </c>
      <c r="B11" s="95" t="s">
        <v>29</v>
      </c>
      <c r="C11" s="92">
        <v>30</v>
      </c>
      <c r="D11" s="92">
        <v>30</v>
      </c>
      <c r="E11" s="93">
        <v>0</v>
      </c>
      <c r="F11" s="94">
        <f>E11/C11</f>
        <v>0</v>
      </c>
      <c r="G11" s="93">
        <f>D11-E11</f>
        <v>30</v>
      </c>
      <c r="H11" s="96"/>
      <c r="I11" s="96"/>
      <c r="J11" s="97"/>
      <c r="K11" s="97"/>
    </row>
    <row r="12" spans="1:11" s="85" customFormat="1" ht="49.5" customHeight="1">
      <c r="A12" s="90">
        <v>7</v>
      </c>
      <c r="B12" s="95" t="s">
        <v>12</v>
      </c>
      <c r="C12" s="92">
        <v>30</v>
      </c>
      <c r="D12" s="92">
        <v>30</v>
      </c>
      <c r="E12" s="93">
        <v>30</v>
      </c>
      <c r="F12" s="94">
        <f>E12/D12</f>
        <v>1</v>
      </c>
      <c r="G12" s="93">
        <v>0</v>
      </c>
      <c r="H12" s="93"/>
      <c r="I12" s="93"/>
      <c r="J12" s="93"/>
      <c r="K12" s="93"/>
    </row>
    <row r="13" spans="1:11" s="85" customFormat="1" ht="49.5" customHeight="1">
      <c r="A13" s="90">
        <v>8</v>
      </c>
      <c r="B13" s="95" t="s">
        <v>36</v>
      </c>
      <c r="C13" s="243" t="s">
        <v>34</v>
      </c>
      <c r="D13" s="244"/>
      <c r="E13" s="244"/>
      <c r="F13" s="244"/>
      <c r="G13" s="245"/>
      <c r="H13" s="93"/>
      <c r="I13" s="93"/>
      <c r="J13" s="93"/>
      <c r="K13" s="93"/>
    </row>
    <row r="14" spans="1:11" s="85" customFormat="1" ht="64.5" customHeight="1">
      <c r="A14" s="90">
        <v>9</v>
      </c>
      <c r="B14" s="95" t="s">
        <v>18</v>
      </c>
      <c r="C14" s="92">
        <v>500</v>
      </c>
      <c r="D14" s="92">
        <v>58.55</v>
      </c>
      <c r="E14" s="93">
        <v>58.55</v>
      </c>
      <c r="F14" s="94">
        <f>E14/C14</f>
        <v>0.1171</v>
      </c>
      <c r="G14" s="93">
        <f>D14-E14</f>
        <v>0</v>
      </c>
      <c r="H14" s="93"/>
      <c r="I14" s="93"/>
      <c r="J14" s="93"/>
      <c r="K14" s="93"/>
    </row>
    <row r="15" spans="1:11" s="85" customFormat="1" ht="49.5" customHeight="1">
      <c r="A15" s="90">
        <v>10</v>
      </c>
      <c r="B15" s="95" t="s">
        <v>27</v>
      </c>
      <c r="C15" s="92">
        <v>100</v>
      </c>
      <c r="D15" s="92">
        <v>0</v>
      </c>
      <c r="E15" s="93">
        <v>0</v>
      </c>
      <c r="F15" s="94">
        <v>0</v>
      </c>
      <c r="G15" s="93">
        <v>0</v>
      </c>
      <c r="H15" s="93"/>
      <c r="I15" s="93"/>
      <c r="J15" s="93"/>
      <c r="K15" s="93"/>
    </row>
    <row r="16" spans="1:11" s="85" customFormat="1" ht="95.25" customHeight="1">
      <c r="A16" s="90">
        <v>11</v>
      </c>
      <c r="B16" s="95" t="s">
        <v>39</v>
      </c>
      <c r="C16" s="92">
        <v>404.6108</v>
      </c>
      <c r="D16" s="92">
        <v>394.1008</v>
      </c>
      <c r="E16" s="93">
        <v>394.10076</v>
      </c>
      <c r="F16" s="94">
        <f>E16/C16</f>
        <v>0.9740243216444049</v>
      </c>
      <c r="G16" s="93">
        <f>D16-E16</f>
        <v>4.0000000012696546E-05</v>
      </c>
      <c r="H16" s="93"/>
      <c r="I16" s="93"/>
      <c r="J16" s="93"/>
      <c r="K16" s="93"/>
    </row>
    <row r="17" spans="1:11" s="85" customFormat="1" ht="78.75" customHeight="1">
      <c r="A17" s="90">
        <v>12</v>
      </c>
      <c r="B17" s="95" t="s">
        <v>23</v>
      </c>
      <c r="C17" s="92">
        <v>20</v>
      </c>
      <c r="D17" s="92">
        <v>0</v>
      </c>
      <c r="E17" s="93">
        <v>0</v>
      </c>
      <c r="F17" s="94">
        <v>0</v>
      </c>
      <c r="G17" s="93">
        <v>0</v>
      </c>
      <c r="H17" s="93"/>
      <c r="I17" s="93"/>
      <c r="J17" s="93"/>
      <c r="K17" s="93"/>
    </row>
    <row r="18" spans="1:11" s="85" customFormat="1" ht="66.75" customHeight="1">
      <c r="A18" s="90">
        <v>13</v>
      </c>
      <c r="B18" s="95" t="s">
        <v>87</v>
      </c>
      <c r="C18" s="92">
        <v>1050</v>
      </c>
      <c r="D18" s="92">
        <v>0</v>
      </c>
      <c r="E18" s="93">
        <v>0</v>
      </c>
      <c r="F18" s="94">
        <v>0</v>
      </c>
      <c r="G18" s="93">
        <f>D18-E18</f>
        <v>0</v>
      </c>
      <c r="H18" s="93"/>
      <c r="I18" s="93"/>
      <c r="J18" s="93"/>
      <c r="K18" s="93"/>
    </row>
    <row r="19" spans="1:11" s="85" customFormat="1" ht="47.25" customHeight="1">
      <c r="A19" s="90">
        <v>14</v>
      </c>
      <c r="B19" s="95" t="s">
        <v>26</v>
      </c>
      <c r="C19" s="92">
        <v>50</v>
      </c>
      <c r="D19" s="92">
        <v>0</v>
      </c>
      <c r="E19" s="93">
        <v>0</v>
      </c>
      <c r="F19" s="94">
        <f>E19/C19</f>
        <v>0</v>
      </c>
      <c r="G19" s="93">
        <f>D19-E19</f>
        <v>0</v>
      </c>
      <c r="H19" s="93"/>
      <c r="I19" s="93"/>
      <c r="J19" s="93"/>
      <c r="K19" s="93"/>
    </row>
    <row r="20" spans="1:11" s="85" customFormat="1" ht="33" customHeight="1">
      <c r="A20" s="90">
        <v>15</v>
      </c>
      <c r="B20" s="95" t="s">
        <v>25</v>
      </c>
      <c r="C20" s="92">
        <v>80</v>
      </c>
      <c r="D20" s="92">
        <v>30</v>
      </c>
      <c r="E20" s="93">
        <v>30</v>
      </c>
      <c r="F20" s="94">
        <f>E20/C20</f>
        <v>0.375</v>
      </c>
      <c r="G20" s="93">
        <v>0</v>
      </c>
      <c r="H20" s="93">
        <v>1729.56465</v>
      </c>
      <c r="I20" s="93">
        <v>1729.56465</v>
      </c>
      <c r="J20" s="93">
        <v>0</v>
      </c>
      <c r="K20" s="93">
        <v>0</v>
      </c>
    </row>
    <row r="21" spans="1:11" s="85" customFormat="1" ht="50.25" customHeight="1">
      <c r="A21" s="90">
        <v>16</v>
      </c>
      <c r="B21" s="95" t="s">
        <v>88</v>
      </c>
      <c r="C21" s="92">
        <v>50</v>
      </c>
      <c r="D21" s="92">
        <v>0</v>
      </c>
      <c r="E21" s="93">
        <v>0</v>
      </c>
      <c r="F21" s="94">
        <f>E21/C21</f>
        <v>0</v>
      </c>
      <c r="G21" s="93">
        <f aca="true" t="shared" si="0" ref="G21:G36">D21-E21</f>
        <v>0</v>
      </c>
      <c r="H21" s="93">
        <v>214.49065</v>
      </c>
      <c r="I21" s="93">
        <v>214.49065</v>
      </c>
      <c r="J21" s="93">
        <v>5570.93755</v>
      </c>
      <c r="K21" s="93">
        <v>0</v>
      </c>
    </row>
    <row r="22" spans="1:11" s="85" customFormat="1" ht="111" customHeight="1">
      <c r="A22" s="90">
        <v>17</v>
      </c>
      <c r="B22" s="95" t="s">
        <v>89</v>
      </c>
      <c r="C22" s="92">
        <v>50</v>
      </c>
      <c r="D22" s="92">
        <v>10.22487</v>
      </c>
      <c r="E22" s="93">
        <v>10.14</v>
      </c>
      <c r="F22" s="94">
        <f>E22/C22</f>
        <v>0.2028</v>
      </c>
      <c r="G22" s="93">
        <f t="shared" si="0"/>
        <v>0.08486999999999867</v>
      </c>
      <c r="H22" s="93">
        <v>9.369</v>
      </c>
      <c r="I22" s="93">
        <v>9.369</v>
      </c>
      <c r="J22" s="93">
        <v>0</v>
      </c>
      <c r="K22" s="93">
        <v>0</v>
      </c>
    </row>
    <row r="23" spans="1:11" s="85" customFormat="1" ht="47.25" customHeight="1">
      <c r="A23" s="90">
        <v>18</v>
      </c>
      <c r="B23" s="95" t="s">
        <v>90</v>
      </c>
      <c r="C23" s="92">
        <v>0</v>
      </c>
      <c r="D23" s="92">
        <v>0</v>
      </c>
      <c r="E23" s="93">
        <v>0</v>
      </c>
      <c r="F23" s="94">
        <v>0</v>
      </c>
      <c r="G23" s="93">
        <f t="shared" si="0"/>
        <v>0</v>
      </c>
      <c r="H23" s="93">
        <v>2615.80047</v>
      </c>
      <c r="I23" s="93">
        <v>2615.80047</v>
      </c>
      <c r="J23" s="93">
        <v>0</v>
      </c>
      <c r="K23" s="93">
        <v>0</v>
      </c>
    </row>
    <row r="24" spans="1:11" s="85" customFormat="1" ht="108.75" customHeight="1">
      <c r="A24" s="90">
        <v>19</v>
      </c>
      <c r="B24" s="95" t="s">
        <v>91</v>
      </c>
      <c r="C24" s="92">
        <v>30</v>
      </c>
      <c r="D24" s="92">
        <v>0</v>
      </c>
      <c r="E24" s="93">
        <v>0</v>
      </c>
      <c r="F24" s="94">
        <v>0</v>
      </c>
      <c r="G24" s="93">
        <f t="shared" si="0"/>
        <v>0</v>
      </c>
      <c r="H24" s="93"/>
      <c r="I24" s="93"/>
      <c r="J24" s="93"/>
      <c r="K24" s="93"/>
    </row>
    <row r="25" spans="1:12" s="85" customFormat="1" ht="63.75" customHeight="1">
      <c r="A25" s="90">
        <v>20</v>
      </c>
      <c r="B25" s="95" t="s">
        <v>22</v>
      </c>
      <c r="C25" s="92">
        <v>1790.10877</v>
      </c>
      <c r="D25" s="92">
        <v>1141.1579</v>
      </c>
      <c r="E25" s="93">
        <v>1132.93824</v>
      </c>
      <c r="F25" s="94">
        <f>E25/C25</f>
        <v>0.63288793339636</v>
      </c>
      <c r="G25" s="93">
        <f t="shared" si="0"/>
        <v>8.219659999999976</v>
      </c>
      <c r="H25" s="93"/>
      <c r="I25" s="93"/>
      <c r="J25" s="93"/>
      <c r="K25" s="93"/>
      <c r="L25" s="98">
        <f>H25+K25</f>
        <v>0</v>
      </c>
    </row>
    <row r="26" spans="1:11" s="85" customFormat="1" ht="66" customHeight="1">
      <c r="A26" s="90">
        <v>21</v>
      </c>
      <c r="B26" s="95" t="s">
        <v>24</v>
      </c>
      <c r="C26" s="92">
        <v>10</v>
      </c>
      <c r="D26" s="92">
        <v>0</v>
      </c>
      <c r="E26" s="93">
        <v>0</v>
      </c>
      <c r="F26" s="94">
        <f>E26/C26</f>
        <v>0</v>
      </c>
      <c r="G26" s="93">
        <f t="shared" si="0"/>
        <v>0</v>
      </c>
      <c r="H26" s="93"/>
      <c r="I26" s="93"/>
      <c r="J26" s="93"/>
      <c r="K26" s="93"/>
    </row>
    <row r="27" spans="1:11" s="85" customFormat="1" ht="48" customHeight="1">
      <c r="A27" s="90">
        <v>22</v>
      </c>
      <c r="B27" s="95" t="s">
        <v>30</v>
      </c>
      <c r="C27" s="92">
        <v>30</v>
      </c>
      <c r="D27" s="92">
        <v>0</v>
      </c>
      <c r="E27" s="93">
        <v>0</v>
      </c>
      <c r="F27" s="94">
        <f>E27/C27*100</f>
        <v>0</v>
      </c>
      <c r="G27" s="93">
        <f t="shared" si="0"/>
        <v>0</v>
      </c>
      <c r="H27" s="93"/>
      <c r="I27" s="93"/>
      <c r="J27" s="93"/>
      <c r="K27" s="93"/>
    </row>
    <row r="28" spans="1:11" s="85" customFormat="1" ht="48" customHeight="1">
      <c r="A28" s="90">
        <v>23</v>
      </c>
      <c r="B28" s="95" t="s">
        <v>31</v>
      </c>
      <c r="C28" s="92">
        <v>70</v>
      </c>
      <c r="D28" s="92">
        <v>0</v>
      </c>
      <c r="E28" s="93">
        <v>0</v>
      </c>
      <c r="F28" s="94">
        <f>E28/C28</f>
        <v>0</v>
      </c>
      <c r="G28" s="93">
        <f t="shared" si="0"/>
        <v>0</v>
      </c>
      <c r="H28" s="93"/>
      <c r="I28" s="93"/>
      <c r="J28" s="93"/>
      <c r="K28" s="93"/>
    </row>
    <row r="29" spans="1:12" s="85" customFormat="1" ht="33" customHeight="1">
      <c r="A29" s="90">
        <v>24</v>
      </c>
      <c r="B29" s="95" t="s">
        <v>13</v>
      </c>
      <c r="C29" s="92">
        <v>1078.9</v>
      </c>
      <c r="D29" s="92">
        <v>951.64408</v>
      </c>
      <c r="E29" s="93">
        <v>949.76588</v>
      </c>
      <c r="F29" s="94">
        <f>E29/C29</f>
        <v>0.880309463342293</v>
      </c>
      <c r="G29" s="93">
        <f t="shared" si="0"/>
        <v>1.8781999999999925</v>
      </c>
      <c r="H29" s="93"/>
      <c r="I29" s="93"/>
      <c r="J29" s="93"/>
      <c r="K29" s="93"/>
      <c r="L29" s="98">
        <f>I29+J29+K29</f>
        <v>0</v>
      </c>
    </row>
    <row r="30" spans="1:11" s="85" customFormat="1" ht="47.25" customHeight="1">
      <c r="A30" s="90">
        <v>25</v>
      </c>
      <c r="B30" s="95" t="s">
        <v>15</v>
      </c>
      <c r="C30" s="92">
        <v>30</v>
      </c>
      <c r="D30" s="92">
        <v>18</v>
      </c>
      <c r="E30" s="93">
        <v>18</v>
      </c>
      <c r="F30" s="94">
        <f>E30/C30</f>
        <v>0.6</v>
      </c>
      <c r="G30" s="93">
        <f t="shared" si="0"/>
        <v>0</v>
      </c>
      <c r="H30" s="93"/>
      <c r="I30" s="93"/>
      <c r="J30" s="93"/>
      <c r="K30" s="93"/>
    </row>
    <row r="31" spans="1:11" s="85" customFormat="1" ht="46.5" customHeight="1">
      <c r="A31" s="90">
        <v>26</v>
      </c>
      <c r="B31" s="95" t="s">
        <v>14</v>
      </c>
      <c r="C31" s="92">
        <v>50</v>
      </c>
      <c r="D31" s="92">
        <v>0</v>
      </c>
      <c r="E31" s="93">
        <v>0</v>
      </c>
      <c r="F31" s="94">
        <v>0</v>
      </c>
      <c r="G31" s="93">
        <f t="shared" si="0"/>
        <v>0</v>
      </c>
      <c r="H31" s="93"/>
      <c r="I31" s="93"/>
      <c r="J31" s="93"/>
      <c r="K31" s="93"/>
    </row>
    <row r="32" spans="1:11" s="85" customFormat="1" ht="48.75" customHeight="1">
      <c r="A32" s="90">
        <v>27</v>
      </c>
      <c r="B32" s="95" t="s">
        <v>92</v>
      </c>
      <c r="C32" s="92">
        <v>10</v>
      </c>
      <c r="D32" s="92">
        <v>0</v>
      </c>
      <c r="E32" s="93">
        <v>0</v>
      </c>
      <c r="F32" s="94">
        <v>0</v>
      </c>
      <c r="G32" s="93">
        <f t="shared" si="0"/>
        <v>0</v>
      </c>
      <c r="H32" s="93"/>
      <c r="I32" s="93"/>
      <c r="J32" s="93"/>
      <c r="K32" s="93"/>
    </row>
    <row r="33" spans="1:11" s="85" customFormat="1" ht="51" customHeight="1">
      <c r="A33" s="90">
        <v>28</v>
      </c>
      <c r="B33" s="95" t="s">
        <v>93</v>
      </c>
      <c r="C33" s="99">
        <v>20</v>
      </c>
      <c r="D33" s="99">
        <v>10</v>
      </c>
      <c r="E33" s="100">
        <v>8.592</v>
      </c>
      <c r="F33" s="101">
        <f>E33/C33</f>
        <v>0.42960000000000004</v>
      </c>
      <c r="G33" s="100">
        <f t="shared" si="0"/>
        <v>1.4079999999999995</v>
      </c>
      <c r="H33" s="100"/>
      <c r="I33" s="100"/>
      <c r="J33" s="100"/>
      <c r="K33" s="100"/>
    </row>
    <row r="34" spans="1:11" s="85" customFormat="1" ht="112.5" customHeight="1">
      <c r="A34" s="90">
        <v>29</v>
      </c>
      <c r="B34" s="102" t="s">
        <v>32</v>
      </c>
      <c r="C34" s="92">
        <v>100</v>
      </c>
      <c r="D34" s="92">
        <v>0</v>
      </c>
      <c r="E34" s="93">
        <v>0</v>
      </c>
      <c r="F34" s="94">
        <v>0</v>
      </c>
      <c r="G34" s="93">
        <f t="shared" si="0"/>
        <v>0</v>
      </c>
      <c r="H34" s="93"/>
      <c r="I34" s="93"/>
      <c r="J34" s="93"/>
      <c r="K34" s="93"/>
    </row>
    <row r="35" spans="1:11" s="85" customFormat="1" ht="32.25" customHeight="1">
      <c r="A35" s="90">
        <v>30</v>
      </c>
      <c r="B35" s="102" t="s">
        <v>17</v>
      </c>
      <c r="C35" s="92">
        <v>200</v>
      </c>
      <c r="D35" s="92">
        <v>0</v>
      </c>
      <c r="E35" s="93">
        <v>0</v>
      </c>
      <c r="F35" s="94">
        <v>0</v>
      </c>
      <c r="G35" s="93">
        <f t="shared" si="0"/>
        <v>0</v>
      </c>
      <c r="H35" s="93"/>
      <c r="I35" s="93"/>
      <c r="J35" s="93"/>
      <c r="K35" s="93"/>
    </row>
    <row r="36" spans="1:11" s="85" customFormat="1" ht="46.5" customHeight="1">
      <c r="A36" s="90">
        <v>31</v>
      </c>
      <c r="B36" s="102" t="s">
        <v>16</v>
      </c>
      <c r="C36" s="92">
        <v>300</v>
      </c>
      <c r="D36" s="92">
        <v>100</v>
      </c>
      <c r="E36" s="93">
        <v>99.66</v>
      </c>
      <c r="F36" s="94">
        <v>0</v>
      </c>
      <c r="G36" s="93">
        <f t="shared" si="0"/>
        <v>0.3400000000000034</v>
      </c>
      <c r="H36" s="93"/>
      <c r="I36" s="93"/>
      <c r="J36" s="93"/>
      <c r="K36" s="93"/>
    </row>
    <row r="37" spans="1:11" s="85" customFormat="1" ht="95.25" customHeight="1">
      <c r="A37" s="90">
        <v>32</v>
      </c>
      <c r="B37" s="103" t="s">
        <v>94</v>
      </c>
      <c r="C37" s="92">
        <v>0</v>
      </c>
      <c r="D37" s="92">
        <v>0</v>
      </c>
      <c r="E37" s="93">
        <v>0</v>
      </c>
      <c r="F37" s="94">
        <v>0</v>
      </c>
      <c r="G37" s="93">
        <v>0</v>
      </c>
      <c r="H37" s="93"/>
      <c r="I37" s="93"/>
      <c r="J37" s="93"/>
      <c r="K37" s="93"/>
    </row>
    <row r="38" spans="1:11" s="85" customFormat="1" ht="140.25" customHeight="1">
      <c r="A38" s="90">
        <v>33</v>
      </c>
      <c r="B38" s="102" t="s">
        <v>37</v>
      </c>
      <c r="C38" s="92">
        <v>100</v>
      </c>
      <c r="D38" s="92">
        <v>99.25</v>
      </c>
      <c r="E38" s="93">
        <v>99.25</v>
      </c>
      <c r="F38" s="94">
        <f>E38/C38</f>
        <v>0.9925</v>
      </c>
      <c r="G38" s="93">
        <f>D38-E38</f>
        <v>0</v>
      </c>
      <c r="H38" s="93"/>
      <c r="I38" s="93"/>
      <c r="J38" s="93"/>
      <c r="K38" s="93"/>
    </row>
    <row r="39" spans="1:11" s="85" customFormat="1" ht="144.75" customHeight="1">
      <c r="A39" s="90">
        <v>35</v>
      </c>
      <c r="B39" s="103" t="s">
        <v>95</v>
      </c>
      <c r="C39" s="92">
        <v>100</v>
      </c>
      <c r="D39" s="92">
        <v>0</v>
      </c>
      <c r="E39" s="92">
        <v>0</v>
      </c>
      <c r="F39" s="92">
        <v>0</v>
      </c>
      <c r="G39" s="92">
        <f>D39-E39</f>
        <v>0</v>
      </c>
      <c r="H39" s="93"/>
      <c r="I39" s="93"/>
      <c r="J39" s="93"/>
      <c r="K39" s="93"/>
    </row>
    <row r="40" spans="1:11" s="85" customFormat="1" ht="45.75" customHeight="1">
      <c r="A40" s="104">
        <v>36</v>
      </c>
      <c r="B40" s="105" t="s">
        <v>96</v>
      </c>
      <c r="C40" s="106">
        <v>50</v>
      </c>
      <c r="D40" s="106">
        <v>0</v>
      </c>
      <c r="E40" s="107">
        <v>0</v>
      </c>
      <c r="F40" s="108">
        <v>0</v>
      </c>
      <c r="G40" s="107">
        <f>D40-E40</f>
        <v>0</v>
      </c>
      <c r="H40" s="107"/>
      <c r="I40" s="107"/>
      <c r="J40" s="107"/>
      <c r="K40" s="107"/>
    </row>
    <row r="41" spans="1:11" s="85" customFormat="1" ht="15.75">
      <c r="A41" s="231" t="s">
        <v>8</v>
      </c>
      <c r="B41" s="231"/>
      <c r="C41" s="109">
        <f>SUM(C7:C12,C14:C38,C39:C40)</f>
        <v>6733.619570000001</v>
      </c>
      <c r="D41" s="109">
        <f>SUM(D7:D12,D14:D38,D39:D40)</f>
        <v>3222.92765</v>
      </c>
      <c r="E41" s="109">
        <f>SUM(E7:E12,E14:E38,E39:E40)</f>
        <v>3150.9968799999997</v>
      </c>
      <c r="F41" s="110">
        <f>E41/C41</f>
        <v>0.46794994092605074</v>
      </c>
      <c r="G41" s="109">
        <f>D41-E41</f>
        <v>71.9307700000004</v>
      </c>
      <c r="H41" s="116">
        <f>SUM(H7:H40)</f>
        <v>4569.22477</v>
      </c>
      <c r="I41" s="116">
        <f>SUM(I20:I40)</f>
        <v>4569.22477</v>
      </c>
      <c r="J41" s="116">
        <f>SUM(J7:J40)</f>
        <v>5570.93755</v>
      </c>
      <c r="K41" s="116">
        <f>SUM(K7:K40)</f>
        <v>0</v>
      </c>
    </row>
    <row r="43" spans="1:11" ht="35.25" customHeight="1">
      <c r="A43" s="232" t="s">
        <v>97</v>
      </c>
      <c r="B43" s="232"/>
      <c r="C43" s="232"/>
      <c r="D43" s="232"/>
      <c r="E43" s="232"/>
      <c r="F43" s="232"/>
      <c r="G43" s="232"/>
      <c r="H43" s="232"/>
      <c r="I43" s="232"/>
      <c r="J43" s="232"/>
      <c r="K43" s="232"/>
    </row>
  </sheetData>
  <sheetProtection/>
  <mergeCells count="14">
    <mergeCell ref="J4:J6"/>
    <mergeCell ref="K4:K6"/>
    <mergeCell ref="C5:G5"/>
    <mergeCell ref="C13:G13"/>
    <mergeCell ref="A41:B41"/>
    <mergeCell ref="A43:K43"/>
    <mergeCell ref="A1:K1"/>
    <mergeCell ref="A2:K2"/>
    <mergeCell ref="E3:F3"/>
    <mergeCell ref="A4:A6"/>
    <mergeCell ref="B4:B6"/>
    <mergeCell ref="C4:G4"/>
    <mergeCell ref="H4:H5"/>
    <mergeCell ref="I4:I5"/>
  </mergeCells>
  <printOptions/>
  <pageMargins left="0.17" right="0.18" top="0.17" bottom="0.17" header="0.17" footer="0.17"/>
  <pageSetup horizontalDpi="600" verticalDpi="600" orientation="landscape" paperSize="9" scale="97" r:id="rId1"/>
  <rowBreaks count="1" manualBreakCount="1">
    <brk id="33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90" zoomScaleNormal="75" zoomScaleSheetLayoutView="90" zoomScalePageLayoutView="0" workbookViewId="0" topLeftCell="A1">
      <pane xSplit="2" ySplit="7" topLeftCell="C3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34" sqref="E34"/>
    </sheetView>
  </sheetViews>
  <sheetFormatPr defaultColWidth="9.140625" defaultRowHeight="12.75"/>
  <cols>
    <col min="1" max="1" width="4.140625" style="144" customWidth="1"/>
    <col min="2" max="2" width="41.28125" style="144" customWidth="1"/>
    <col min="3" max="3" width="11.421875" style="144" customWidth="1"/>
    <col min="4" max="4" width="12.421875" style="144" customWidth="1"/>
    <col min="5" max="5" width="12.57421875" style="144" customWidth="1"/>
    <col min="6" max="8" width="11.57421875" style="144" customWidth="1"/>
    <col min="9" max="9" width="11.421875" style="144" customWidth="1"/>
    <col min="10" max="10" width="9.421875" style="144" customWidth="1"/>
    <col min="11" max="11" width="11.28125" style="144" customWidth="1"/>
    <col min="12" max="12" width="9.28125" style="146" bestFit="1" customWidth="1"/>
    <col min="13" max="16384" width="9.140625" style="146" customWidth="1"/>
  </cols>
  <sheetData>
    <row r="1" spans="1:11" s="119" customFormat="1" ht="15.75">
      <c r="A1" s="117"/>
      <c r="B1" s="117"/>
      <c r="C1" s="117"/>
      <c r="D1" s="117"/>
      <c r="E1" s="117"/>
      <c r="F1" s="117"/>
      <c r="G1" s="117"/>
      <c r="H1" s="117"/>
      <c r="I1" s="117"/>
      <c r="J1" s="118"/>
      <c r="K1" s="117"/>
    </row>
    <row r="2" spans="1:11" s="120" customFormat="1" ht="16.5">
      <c r="A2" s="259" t="s">
        <v>101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s="120" customFormat="1" ht="12.75">
      <c r="A3" s="260" t="s">
        <v>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s="120" customFormat="1" ht="12.75">
      <c r="A4" s="121"/>
      <c r="B4" s="122"/>
      <c r="C4" s="121"/>
      <c r="D4" s="121"/>
      <c r="E4" s="261" t="s">
        <v>0</v>
      </c>
      <c r="F4" s="261"/>
      <c r="G4" s="123"/>
      <c r="H4" s="123"/>
      <c r="I4" s="121"/>
      <c r="J4" s="121"/>
      <c r="K4" s="121"/>
    </row>
    <row r="5" spans="1:11" s="120" customFormat="1" ht="12.75" customHeight="1">
      <c r="A5" s="262" t="s">
        <v>1</v>
      </c>
      <c r="B5" s="262" t="s">
        <v>10</v>
      </c>
      <c r="C5" s="249" t="s">
        <v>116</v>
      </c>
      <c r="D5" s="250"/>
      <c r="E5" s="250"/>
      <c r="F5" s="250"/>
      <c r="G5" s="251"/>
      <c r="H5" s="263" t="s">
        <v>2</v>
      </c>
      <c r="I5" s="263" t="s">
        <v>2</v>
      </c>
      <c r="J5" s="263" t="s">
        <v>3</v>
      </c>
      <c r="K5" s="263" t="s">
        <v>66</v>
      </c>
    </row>
    <row r="6" spans="1:11" s="120" customFormat="1" ht="12.75" customHeight="1">
      <c r="A6" s="262"/>
      <c r="B6" s="262"/>
      <c r="C6" s="249" t="s">
        <v>5</v>
      </c>
      <c r="D6" s="250"/>
      <c r="E6" s="250"/>
      <c r="F6" s="250"/>
      <c r="G6" s="251"/>
      <c r="H6" s="264"/>
      <c r="I6" s="264"/>
      <c r="J6" s="265"/>
      <c r="K6" s="265"/>
    </row>
    <row r="7" spans="1:11" s="120" customFormat="1" ht="51">
      <c r="A7" s="262"/>
      <c r="B7" s="262"/>
      <c r="C7" s="124" t="s">
        <v>41</v>
      </c>
      <c r="D7" s="124" t="s">
        <v>42</v>
      </c>
      <c r="E7" s="124" t="s">
        <v>6</v>
      </c>
      <c r="F7" s="124" t="s">
        <v>47</v>
      </c>
      <c r="G7" s="124" t="s">
        <v>50</v>
      </c>
      <c r="H7" s="124" t="s">
        <v>7</v>
      </c>
      <c r="I7" s="124" t="s">
        <v>70</v>
      </c>
      <c r="J7" s="264"/>
      <c r="K7" s="264"/>
    </row>
    <row r="8" spans="1:11" s="120" customFormat="1" ht="35.25" customHeight="1">
      <c r="A8" s="125">
        <v>1</v>
      </c>
      <c r="B8" s="91" t="s">
        <v>33</v>
      </c>
      <c r="C8" s="126">
        <v>50</v>
      </c>
      <c r="D8" s="126">
        <v>50</v>
      </c>
      <c r="E8" s="127">
        <v>50</v>
      </c>
      <c r="F8" s="128">
        <f>E8/C8</f>
        <v>1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</row>
    <row r="9" spans="1:11" s="120" customFormat="1" ht="50.25" customHeight="1">
      <c r="A9" s="125">
        <v>2</v>
      </c>
      <c r="B9" s="95" t="s">
        <v>28</v>
      </c>
      <c r="C9" s="126">
        <v>50</v>
      </c>
      <c r="D9" s="126">
        <v>50</v>
      </c>
      <c r="E9" s="127">
        <v>50</v>
      </c>
      <c r="F9" s="128">
        <f>E9/C9</f>
        <v>1</v>
      </c>
      <c r="G9" s="127">
        <f>D9-E9</f>
        <v>0</v>
      </c>
      <c r="H9" s="127">
        <v>0</v>
      </c>
      <c r="I9" s="127">
        <v>0</v>
      </c>
      <c r="J9" s="127">
        <v>0</v>
      </c>
      <c r="K9" s="127">
        <v>0</v>
      </c>
    </row>
    <row r="10" spans="1:11" s="120" customFormat="1" ht="35.25" customHeight="1">
      <c r="A10" s="125">
        <v>3</v>
      </c>
      <c r="B10" s="95" t="s">
        <v>86</v>
      </c>
      <c r="C10" s="126">
        <v>270</v>
      </c>
      <c r="D10" s="126">
        <v>270</v>
      </c>
      <c r="E10" s="127">
        <v>270</v>
      </c>
      <c r="F10" s="128">
        <f>E10/C10</f>
        <v>1</v>
      </c>
      <c r="G10" s="127">
        <f>E10-D10</f>
        <v>0</v>
      </c>
      <c r="H10" s="127">
        <v>500</v>
      </c>
      <c r="I10" s="127">
        <v>500</v>
      </c>
      <c r="J10" s="127">
        <v>0</v>
      </c>
      <c r="K10" s="127">
        <v>0</v>
      </c>
    </row>
    <row r="11" spans="1:11" s="120" customFormat="1" ht="48.75" customHeight="1">
      <c r="A11" s="125">
        <v>4</v>
      </c>
      <c r="B11" s="95" t="s">
        <v>21</v>
      </c>
      <c r="C11" s="126">
        <v>30</v>
      </c>
      <c r="D11" s="126">
        <v>30</v>
      </c>
      <c r="E11" s="127">
        <v>30</v>
      </c>
      <c r="F11" s="128">
        <v>0</v>
      </c>
      <c r="G11" s="127">
        <v>0</v>
      </c>
      <c r="H11" s="127">
        <f>167+2900</f>
        <v>3067</v>
      </c>
      <c r="I11" s="127">
        <f>167+2900</f>
        <v>3067</v>
      </c>
      <c r="J11" s="127">
        <v>0</v>
      </c>
      <c r="K11" s="127">
        <v>0</v>
      </c>
    </row>
    <row r="12" spans="1:11" s="120" customFormat="1" ht="63" customHeight="1">
      <c r="A12" s="125">
        <v>5</v>
      </c>
      <c r="B12" s="95" t="s">
        <v>102</v>
      </c>
      <c r="C12" s="126">
        <v>0</v>
      </c>
      <c r="D12" s="126">
        <v>0</v>
      </c>
      <c r="E12" s="127">
        <v>0</v>
      </c>
      <c r="F12" s="128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</row>
    <row r="13" spans="1:11" s="120" customFormat="1" ht="62.25" customHeight="1">
      <c r="A13" s="125">
        <v>6</v>
      </c>
      <c r="B13" s="95" t="s">
        <v>29</v>
      </c>
      <c r="C13" s="126">
        <v>30</v>
      </c>
      <c r="D13" s="126">
        <v>30</v>
      </c>
      <c r="E13" s="127">
        <v>30</v>
      </c>
      <c r="F13" s="128">
        <f>E13/C13</f>
        <v>1</v>
      </c>
      <c r="G13" s="127">
        <f>D13-E13</f>
        <v>0</v>
      </c>
      <c r="H13" s="96">
        <f>1435.6716-646</f>
        <v>789.6715999999999</v>
      </c>
      <c r="I13" s="96">
        <f>1435.6716-646</f>
        <v>789.6715999999999</v>
      </c>
      <c r="J13" s="97">
        <v>0</v>
      </c>
      <c r="K13" s="97">
        <v>0</v>
      </c>
    </row>
    <row r="14" spans="1:11" s="120" customFormat="1" ht="49.5" customHeight="1">
      <c r="A14" s="125">
        <v>7</v>
      </c>
      <c r="B14" s="95" t="s">
        <v>12</v>
      </c>
      <c r="C14" s="126">
        <v>30</v>
      </c>
      <c r="D14" s="126">
        <v>30</v>
      </c>
      <c r="E14" s="127">
        <v>0</v>
      </c>
      <c r="F14" s="128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</row>
    <row r="15" spans="1:11" s="120" customFormat="1" ht="64.5" customHeight="1">
      <c r="A15" s="125">
        <v>8</v>
      </c>
      <c r="B15" s="95" t="s">
        <v>18</v>
      </c>
      <c r="C15" s="126">
        <v>500</v>
      </c>
      <c r="D15" s="126">
        <v>58.55</v>
      </c>
      <c r="E15" s="127">
        <v>58.55</v>
      </c>
      <c r="F15" s="128">
        <f>E15/C15</f>
        <v>0.1171</v>
      </c>
      <c r="G15" s="127">
        <f>D15-E15</f>
        <v>0</v>
      </c>
      <c r="H15" s="127">
        <v>0</v>
      </c>
      <c r="I15" s="127">
        <v>0</v>
      </c>
      <c r="J15" s="127">
        <v>0</v>
      </c>
      <c r="K15" s="127">
        <v>0</v>
      </c>
    </row>
    <row r="16" spans="1:12" s="120" customFormat="1" ht="49.5" customHeight="1">
      <c r="A16" s="125">
        <v>9</v>
      </c>
      <c r="B16" s="95" t="s">
        <v>27</v>
      </c>
      <c r="C16" s="126">
        <v>100</v>
      </c>
      <c r="D16" s="126">
        <v>0</v>
      </c>
      <c r="E16" s="127">
        <v>0</v>
      </c>
      <c r="F16" s="128">
        <v>0</v>
      </c>
      <c r="G16" s="127">
        <v>0</v>
      </c>
      <c r="H16" s="127">
        <v>1900</v>
      </c>
      <c r="I16" s="127">
        <v>1900</v>
      </c>
      <c r="J16" s="127">
        <v>0</v>
      </c>
      <c r="K16" s="127">
        <v>148678.06</v>
      </c>
      <c r="L16" s="129">
        <f>I16+K16</f>
        <v>150578.06</v>
      </c>
    </row>
    <row r="17" spans="1:11" s="120" customFormat="1" ht="95.25" customHeight="1">
      <c r="A17" s="125">
        <v>10</v>
      </c>
      <c r="B17" s="95" t="s">
        <v>39</v>
      </c>
      <c r="C17" s="126">
        <v>424.6108</v>
      </c>
      <c r="D17" s="126">
        <v>424.6108</v>
      </c>
      <c r="E17" s="127">
        <v>394.10076</v>
      </c>
      <c r="F17" s="128">
        <f>E17/C17</f>
        <v>0.9281458691111955</v>
      </c>
      <c r="G17" s="127">
        <f>D17-E17</f>
        <v>30.510040000000004</v>
      </c>
      <c r="H17" s="127">
        <v>0</v>
      </c>
      <c r="I17" s="127">
        <v>0</v>
      </c>
      <c r="J17" s="127">
        <v>0</v>
      </c>
      <c r="K17" s="127">
        <v>5</v>
      </c>
    </row>
    <row r="18" spans="1:11" s="120" customFormat="1" ht="78.75" customHeight="1">
      <c r="A18" s="125">
        <v>11</v>
      </c>
      <c r="B18" s="95" t="s">
        <v>23</v>
      </c>
      <c r="C18" s="126">
        <v>20</v>
      </c>
      <c r="D18" s="126">
        <v>20</v>
      </c>
      <c r="E18" s="127">
        <v>0</v>
      </c>
      <c r="F18" s="128">
        <v>0</v>
      </c>
      <c r="G18" s="127">
        <f>D18-E18</f>
        <v>20</v>
      </c>
      <c r="H18" s="127">
        <v>0</v>
      </c>
      <c r="I18" s="127">
        <v>0</v>
      </c>
      <c r="J18" s="127">
        <v>0</v>
      </c>
      <c r="K18" s="127">
        <v>0</v>
      </c>
    </row>
    <row r="19" spans="1:11" s="120" customFormat="1" ht="66.75" customHeight="1">
      <c r="A19" s="125">
        <v>12</v>
      </c>
      <c r="B19" s="95" t="s">
        <v>87</v>
      </c>
      <c r="C19" s="126">
        <v>1050</v>
      </c>
      <c r="D19" s="126">
        <v>4.77513</v>
      </c>
      <c r="E19" s="127">
        <v>0</v>
      </c>
      <c r="F19" s="128">
        <v>0</v>
      </c>
      <c r="G19" s="127">
        <f>D19-E19</f>
        <v>4.77513</v>
      </c>
      <c r="H19" s="127">
        <v>0</v>
      </c>
      <c r="I19" s="127">
        <v>0</v>
      </c>
      <c r="J19" s="127">
        <v>0</v>
      </c>
      <c r="K19" s="127">
        <v>0</v>
      </c>
    </row>
    <row r="20" spans="1:11" s="120" customFormat="1" ht="47.25" customHeight="1">
      <c r="A20" s="125">
        <v>13</v>
      </c>
      <c r="B20" s="95" t="s">
        <v>26</v>
      </c>
      <c r="C20" s="126">
        <v>50</v>
      </c>
      <c r="D20" s="126">
        <v>50</v>
      </c>
      <c r="E20" s="127">
        <v>50</v>
      </c>
      <c r="F20" s="128">
        <f>E20/C20</f>
        <v>1</v>
      </c>
      <c r="G20" s="127">
        <v>0</v>
      </c>
      <c r="H20" s="127">
        <v>32.21</v>
      </c>
      <c r="I20" s="127">
        <v>31.21</v>
      </c>
      <c r="J20" s="127">
        <v>0</v>
      </c>
      <c r="K20" s="127">
        <v>0</v>
      </c>
    </row>
    <row r="21" spans="1:11" s="120" customFormat="1" ht="33" customHeight="1">
      <c r="A21" s="125">
        <v>14</v>
      </c>
      <c r="B21" s="95" t="s">
        <v>25</v>
      </c>
      <c r="C21" s="126">
        <v>80</v>
      </c>
      <c r="D21" s="126">
        <v>80</v>
      </c>
      <c r="E21" s="127">
        <v>80</v>
      </c>
      <c r="F21" s="128">
        <f>E21/C21</f>
        <v>1</v>
      </c>
      <c r="G21" s="127">
        <v>0</v>
      </c>
      <c r="H21" s="127">
        <v>3300.9</v>
      </c>
      <c r="I21" s="127">
        <v>3300.9</v>
      </c>
      <c r="J21" s="127">
        <v>0</v>
      </c>
      <c r="K21" s="127">
        <v>0</v>
      </c>
    </row>
    <row r="22" spans="1:11" s="120" customFormat="1" ht="50.25" customHeight="1">
      <c r="A22" s="125">
        <v>15</v>
      </c>
      <c r="B22" s="95" t="s">
        <v>88</v>
      </c>
      <c r="C22" s="126">
        <v>50</v>
      </c>
      <c r="D22" s="126">
        <v>50</v>
      </c>
      <c r="E22" s="127">
        <v>50</v>
      </c>
      <c r="F22" s="128">
        <f>E22/C22</f>
        <v>1</v>
      </c>
      <c r="G22" s="127">
        <f>D22-E22</f>
        <v>0</v>
      </c>
      <c r="H22" s="127">
        <v>228.67</v>
      </c>
      <c r="I22" s="127">
        <v>228.67</v>
      </c>
      <c r="J22" s="127">
        <v>5570.937</v>
      </c>
      <c r="K22" s="127">
        <v>0</v>
      </c>
    </row>
    <row r="23" spans="1:11" s="120" customFormat="1" ht="111" customHeight="1">
      <c r="A23" s="125">
        <v>16</v>
      </c>
      <c r="B23" s="95" t="s">
        <v>89</v>
      </c>
      <c r="C23" s="126">
        <v>50</v>
      </c>
      <c r="D23" s="126">
        <v>35</v>
      </c>
      <c r="E23" s="127">
        <v>31.94</v>
      </c>
      <c r="F23" s="128">
        <f>E23/C23</f>
        <v>0.6388</v>
      </c>
      <c r="G23" s="127">
        <f>D23-E23</f>
        <v>3.0599999999999987</v>
      </c>
      <c r="H23" s="127">
        <v>9.639</v>
      </c>
      <c r="I23" s="127">
        <v>9.639</v>
      </c>
      <c r="J23" s="127">
        <v>0</v>
      </c>
      <c r="K23" s="127">
        <v>0</v>
      </c>
    </row>
    <row r="24" spans="1:11" s="120" customFormat="1" ht="47.25" customHeight="1">
      <c r="A24" s="125">
        <v>17</v>
      </c>
      <c r="B24" s="95" t="s">
        <v>90</v>
      </c>
      <c r="C24" s="126">
        <v>0</v>
      </c>
      <c r="D24" s="126">
        <v>0</v>
      </c>
      <c r="E24" s="127">
        <v>0</v>
      </c>
      <c r="F24" s="128">
        <v>0</v>
      </c>
      <c r="G24" s="127">
        <f>D24-E24</f>
        <v>0</v>
      </c>
      <c r="H24" s="127">
        <v>2762.81</v>
      </c>
      <c r="I24" s="127">
        <v>2762.81</v>
      </c>
      <c r="J24" s="127">
        <v>0</v>
      </c>
      <c r="K24" s="127">
        <v>0</v>
      </c>
    </row>
    <row r="25" spans="1:11" s="120" customFormat="1" ht="108.75" customHeight="1">
      <c r="A25" s="125">
        <v>18</v>
      </c>
      <c r="B25" s="95" t="s">
        <v>91</v>
      </c>
      <c r="C25" s="126">
        <v>30</v>
      </c>
      <c r="D25" s="126">
        <v>30</v>
      </c>
      <c r="E25" s="127">
        <v>0</v>
      </c>
      <c r="F25" s="128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</row>
    <row r="26" spans="1:12" s="120" customFormat="1" ht="63.75" customHeight="1">
      <c r="A26" s="125">
        <v>19</v>
      </c>
      <c r="B26" s="95" t="s">
        <v>22</v>
      </c>
      <c r="C26" s="126">
        <v>2560.13957</v>
      </c>
      <c r="D26" s="126">
        <v>1802.30105</v>
      </c>
      <c r="E26" s="127">
        <v>1715.75523</v>
      </c>
      <c r="F26" s="128">
        <f aca="true" t="shared" si="0" ref="F26:F31">E26/C26</f>
        <v>0.6701803488002804</v>
      </c>
      <c r="G26" s="127">
        <f>D26-E26</f>
        <v>86.54582000000005</v>
      </c>
      <c r="H26" s="127">
        <v>64654.249</v>
      </c>
      <c r="I26" s="127">
        <v>64654.249</v>
      </c>
      <c r="J26" s="127">
        <v>0</v>
      </c>
      <c r="K26" s="127">
        <f>1230.3+40</f>
        <v>1270.3</v>
      </c>
      <c r="L26" s="129">
        <f>H26+K26</f>
        <v>65924.549</v>
      </c>
    </row>
    <row r="27" spans="1:11" s="120" customFormat="1" ht="66" customHeight="1">
      <c r="A27" s="125">
        <v>20</v>
      </c>
      <c r="B27" s="95" t="s">
        <v>24</v>
      </c>
      <c r="C27" s="126">
        <v>10</v>
      </c>
      <c r="D27" s="126">
        <v>10</v>
      </c>
      <c r="E27" s="127">
        <v>3</v>
      </c>
      <c r="F27" s="128">
        <f t="shared" si="0"/>
        <v>0.3</v>
      </c>
      <c r="G27" s="127">
        <f>D27-E27</f>
        <v>7</v>
      </c>
      <c r="H27" s="127">
        <v>0</v>
      </c>
      <c r="I27" s="127">
        <v>0</v>
      </c>
      <c r="J27" s="127">
        <v>0</v>
      </c>
      <c r="K27" s="127">
        <v>0</v>
      </c>
    </row>
    <row r="28" spans="1:11" s="120" customFormat="1" ht="48" customHeight="1">
      <c r="A28" s="125">
        <v>21</v>
      </c>
      <c r="B28" s="95" t="s">
        <v>30</v>
      </c>
      <c r="C28" s="126">
        <v>30</v>
      </c>
      <c r="D28" s="126">
        <v>30</v>
      </c>
      <c r="E28" s="127">
        <v>23.7062</v>
      </c>
      <c r="F28" s="128">
        <f t="shared" si="0"/>
        <v>0.7902066666666666</v>
      </c>
      <c r="G28" s="127">
        <f>D28-E28</f>
        <v>6.293800000000001</v>
      </c>
      <c r="H28" s="127">
        <v>0</v>
      </c>
      <c r="I28" s="127">
        <v>0</v>
      </c>
      <c r="J28" s="127">
        <v>0</v>
      </c>
      <c r="K28" s="127">
        <v>0</v>
      </c>
    </row>
    <row r="29" spans="1:11" s="120" customFormat="1" ht="48" customHeight="1">
      <c r="A29" s="125">
        <v>22</v>
      </c>
      <c r="B29" s="95" t="s">
        <v>31</v>
      </c>
      <c r="C29" s="126">
        <v>70</v>
      </c>
      <c r="D29" s="126">
        <v>70</v>
      </c>
      <c r="E29" s="127">
        <v>21.2943</v>
      </c>
      <c r="F29" s="128">
        <f t="shared" si="0"/>
        <v>0.3042042857142857</v>
      </c>
      <c r="G29" s="127">
        <v>0</v>
      </c>
      <c r="H29" s="127">
        <v>0</v>
      </c>
      <c r="I29" s="127">
        <v>0</v>
      </c>
      <c r="J29" s="127">
        <v>0</v>
      </c>
      <c r="K29" s="127">
        <v>0.981</v>
      </c>
    </row>
    <row r="30" spans="1:12" s="120" customFormat="1" ht="33" customHeight="1">
      <c r="A30" s="125">
        <v>23</v>
      </c>
      <c r="B30" s="95" t="s">
        <v>13</v>
      </c>
      <c r="C30" s="126">
        <v>1078.9</v>
      </c>
      <c r="D30" s="126">
        <v>983.94697</v>
      </c>
      <c r="E30" s="127">
        <v>983.94697</v>
      </c>
      <c r="F30" s="128">
        <f t="shared" si="0"/>
        <v>0.9119908888682917</v>
      </c>
      <c r="G30" s="127">
        <f>D30-E30</f>
        <v>0</v>
      </c>
      <c r="H30" s="127">
        <v>181.73445</v>
      </c>
      <c r="I30" s="127">
        <v>181.73445</v>
      </c>
      <c r="J30" s="127">
        <v>452.7548</v>
      </c>
      <c r="K30" s="127">
        <f>323.66722+69.13754+236.5</f>
        <v>629.30476</v>
      </c>
      <c r="L30" s="129">
        <f>I30+J30+K30</f>
        <v>1263.79401</v>
      </c>
    </row>
    <row r="31" spans="1:11" s="120" customFormat="1" ht="47.25" customHeight="1">
      <c r="A31" s="125">
        <v>24</v>
      </c>
      <c r="B31" s="95" t="s">
        <v>15</v>
      </c>
      <c r="C31" s="126">
        <v>30</v>
      </c>
      <c r="D31" s="126">
        <v>18</v>
      </c>
      <c r="E31" s="127">
        <v>18</v>
      </c>
      <c r="F31" s="128">
        <f t="shared" si="0"/>
        <v>0.6</v>
      </c>
      <c r="G31" s="127">
        <f>D31-E31</f>
        <v>0</v>
      </c>
      <c r="H31" s="127">
        <v>2.82</v>
      </c>
      <c r="I31" s="127">
        <v>2.82</v>
      </c>
      <c r="J31" s="127">
        <v>0</v>
      </c>
      <c r="K31" s="127">
        <v>28</v>
      </c>
    </row>
    <row r="32" spans="1:11" s="120" customFormat="1" ht="46.5" customHeight="1">
      <c r="A32" s="125">
        <v>25</v>
      </c>
      <c r="B32" s="95" t="s">
        <v>14</v>
      </c>
      <c r="C32" s="126">
        <v>50</v>
      </c>
      <c r="D32" s="126">
        <v>30.28</v>
      </c>
      <c r="E32" s="127">
        <v>0</v>
      </c>
      <c r="F32" s="128">
        <v>0</v>
      </c>
      <c r="G32" s="127">
        <f>D32-E32</f>
        <v>30.28</v>
      </c>
      <c r="H32" s="127">
        <v>0</v>
      </c>
      <c r="I32" s="127">
        <v>0</v>
      </c>
      <c r="J32" s="127">
        <v>0</v>
      </c>
      <c r="K32" s="127">
        <v>0</v>
      </c>
    </row>
    <row r="33" spans="1:11" s="120" customFormat="1" ht="48.75" customHeight="1">
      <c r="A33" s="125">
        <v>26</v>
      </c>
      <c r="B33" s="95" t="s">
        <v>92</v>
      </c>
      <c r="C33" s="126">
        <v>10</v>
      </c>
      <c r="D33" s="126">
        <v>10</v>
      </c>
      <c r="E33" s="127">
        <v>0</v>
      </c>
      <c r="F33" s="128">
        <v>0</v>
      </c>
      <c r="G33" s="127">
        <f>D33-E33</f>
        <v>10</v>
      </c>
      <c r="H33" s="127">
        <v>0</v>
      </c>
      <c r="I33" s="127">
        <v>0</v>
      </c>
      <c r="J33" s="127">
        <v>0</v>
      </c>
      <c r="K33" s="127">
        <v>21</v>
      </c>
    </row>
    <row r="34" spans="1:11" s="120" customFormat="1" ht="51" customHeight="1">
      <c r="A34" s="125">
        <v>27</v>
      </c>
      <c r="B34" s="95" t="s">
        <v>93</v>
      </c>
      <c r="C34" s="130">
        <v>20</v>
      </c>
      <c r="D34" s="130">
        <v>20</v>
      </c>
      <c r="E34" s="131">
        <v>8.592</v>
      </c>
      <c r="F34" s="132">
        <f>E34/C34</f>
        <v>0.42960000000000004</v>
      </c>
      <c r="G34" s="131">
        <f>D34-E34</f>
        <v>11.408</v>
      </c>
      <c r="H34" s="131">
        <v>0</v>
      </c>
      <c r="I34" s="131">
        <v>0</v>
      </c>
      <c r="J34" s="131">
        <v>0</v>
      </c>
      <c r="K34" s="131">
        <v>0</v>
      </c>
    </row>
    <row r="35" spans="1:11" s="120" customFormat="1" ht="112.5" customHeight="1">
      <c r="A35" s="125">
        <v>28</v>
      </c>
      <c r="B35" s="102" t="s">
        <v>32</v>
      </c>
      <c r="C35" s="126">
        <v>100</v>
      </c>
      <c r="D35" s="126">
        <v>0</v>
      </c>
      <c r="E35" s="127">
        <v>0</v>
      </c>
      <c r="F35" s="128"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f>109.461+53.935+229.921</f>
        <v>393.317</v>
      </c>
    </row>
    <row r="36" spans="1:12" s="120" customFormat="1" ht="33" customHeight="1">
      <c r="A36" s="125">
        <v>29</v>
      </c>
      <c r="B36" s="102" t="s">
        <v>17</v>
      </c>
      <c r="C36" s="126">
        <v>200</v>
      </c>
      <c r="D36" s="126">
        <v>0</v>
      </c>
      <c r="E36" s="127">
        <v>0</v>
      </c>
      <c r="F36" s="128">
        <v>0</v>
      </c>
      <c r="G36" s="127">
        <v>0</v>
      </c>
      <c r="H36" s="127">
        <v>901.5</v>
      </c>
      <c r="I36" s="127">
        <v>901.5</v>
      </c>
      <c r="J36" s="127">
        <v>0</v>
      </c>
      <c r="K36" s="127">
        <f>333.1+3830.9</f>
        <v>4164</v>
      </c>
      <c r="L36" s="129">
        <f>H36+K36</f>
        <v>5065.5</v>
      </c>
    </row>
    <row r="37" spans="1:12" s="120" customFormat="1" ht="46.5" customHeight="1">
      <c r="A37" s="125">
        <v>30</v>
      </c>
      <c r="B37" s="102" t="s">
        <v>16</v>
      </c>
      <c r="C37" s="126">
        <v>300</v>
      </c>
      <c r="D37" s="126">
        <v>300</v>
      </c>
      <c r="E37" s="127">
        <v>99.66</v>
      </c>
      <c r="F37" s="128">
        <f>E37/C37</f>
        <v>0.3322</v>
      </c>
      <c r="G37" s="127">
        <f>D37-E37</f>
        <v>200.34</v>
      </c>
      <c r="H37" s="127">
        <v>963.2</v>
      </c>
      <c r="I37" s="127">
        <v>963.2</v>
      </c>
      <c r="J37" s="127">
        <v>0</v>
      </c>
      <c r="K37" s="127">
        <f>3691.81+(1560.8-99.66)</f>
        <v>5152.95</v>
      </c>
      <c r="L37" s="129">
        <f>I37+J37+K37+E37</f>
        <v>6215.8099999999995</v>
      </c>
    </row>
    <row r="38" spans="1:12" s="120" customFormat="1" ht="95.25" customHeight="1">
      <c r="A38" s="125">
        <v>31</v>
      </c>
      <c r="B38" s="103" t="s">
        <v>94</v>
      </c>
      <c r="C38" s="126">
        <v>0</v>
      </c>
      <c r="D38" s="126">
        <v>0</v>
      </c>
      <c r="E38" s="127">
        <v>0</v>
      </c>
      <c r="F38" s="128">
        <v>0</v>
      </c>
      <c r="G38" s="127">
        <v>0</v>
      </c>
      <c r="H38" s="127">
        <v>3995</v>
      </c>
      <c r="I38" s="127">
        <v>3995</v>
      </c>
      <c r="J38" s="127">
        <v>10007.6</v>
      </c>
      <c r="K38" s="127">
        <f>120+1447.506</f>
        <v>1567.506</v>
      </c>
      <c r="L38" s="129">
        <f>H38+J38+K38</f>
        <v>15570.106</v>
      </c>
    </row>
    <row r="39" spans="1:12" s="120" customFormat="1" ht="140.25" customHeight="1">
      <c r="A39" s="125">
        <v>32</v>
      </c>
      <c r="B39" s="102" t="s">
        <v>37</v>
      </c>
      <c r="C39" s="126">
        <v>100</v>
      </c>
      <c r="D39" s="126">
        <v>99.25</v>
      </c>
      <c r="E39" s="127">
        <v>99.25</v>
      </c>
      <c r="F39" s="128">
        <f>E39/C39</f>
        <v>0.9925</v>
      </c>
      <c r="G39" s="127">
        <v>0</v>
      </c>
      <c r="H39" s="127">
        <v>177.3</v>
      </c>
      <c r="I39" s="127">
        <v>177.3</v>
      </c>
      <c r="J39" s="127">
        <v>0</v>
      </c>
      <c r="K39" s="127">
        <f>2837.3+(970.5-99.25)</f>
        <v>3708.55</v>
      </c>
      <c r="L39" s="129">
        <f>E39+H39+K39</f>
        <v>3985.1000000000004</v>
      </c>
    </row>
    <row r="40" spans="1:12" s="120" customFormat="1" ht="96" customHeight="1">
      <c r="A40" s="125">
        <v>33</v>
      </c>
      <c r="B40" s="102" t="s">
        <v>35</v>
      </c>
      <c r="C40" s="252" t="s">
        <v>34</v>
      </c>
      <c r="D40" s="252"/>
      <c r="E40" s="252"/>
      <c r="F40" s="252"/>
      <c r="G40" s="252"/>
      <c r="H40" s="127">
        <v>5800</v>
      </c>
      <c r="I40" s="127">
        <v>5800</v>
      </c>
      <c r="J40" s="127">
        <v>0</v>
      </c>
      <c r="K40" s="127">
        <v>1449</v>
      </c>
      <c r="L40" s="129">
        <f>I40+K40</f>
        <v>7249</v>
      </c>
    </row>
    <row r="41" spans="1:12" s="120" customFormat="1" ht="144.75" customHeight="1">
      <c r="A41" s="125">
        <v>34</v>
      </c>
      <c r="B41" s="103" t="s">
        <v>95</v>
      </c>
      <c r="C41" s="126">
        <v>100</v>
      </c>
      <c r="D41" s="126">
        <v>0</v>
      </c>
      <c r="E41" s="126">
        <v>0</v>
      </c>
      <c r="F41" s="126">
        <v>0</v>
      </c>
      <c r="G41" s="126">
        <v>0</v>
      </c>
      <c r="H41" s="127">
        <v>837</v>
      </c>
      <c r="I41" s="127">
        <v>837</v>
      </c>
      <c r="J41" s="127">
        <v>0</v>
      </c>
      <c r="K41" s="127">
        <v>2263</v>
      </c>
      <c r="L41" s="129">
        <f>I41+K41</f>
        <v>3100</v>
      </c>
    </row>
    <row r="42" spans="1:12" s="120" customFormat="1" ht="45.75" customHeight="1">
      <c r="A42" s="133">
        <v>35</v>
      </c>
      <c r="B42" s="105" t="s">
        <v>96</v>
      </c>
      <c r="C42" s="134">
        <v>50</v>
      </c>
      <c r="D42" s="134">
        <v>0</v>
      </c>
      <c r="E42" s="135">
        <v>0</v>
      </c>
      <c r="F42" s="136">
        <v>0</v>
      </c>
      <c r="G42" s="135">
        <v>0</v>
      </c>
      <c r="H42" s="135">
        <v>593</v>
      </c>
      <c r="I42" s="135">
        <v>593</v>
      </c>
      <c r="J42" s="135">
        <v>0</v>
      </c>
      <c r="K42" s="135">
        <f>430+6148.2</f>
        <v>6578.2</v>
      </c>
      <c r="L42" s="129">
        <f>H42+K42+E42</f>
        <v>7171.2</v>
      </c>
    </row>
    <row r="43" spans="1:11" s="120" customFormat="1" ht="21" customHeight="1">
      <c r="A43" s="125">
        <v>36</v>
      </c>
      <c r="B43" s="125" t="s">
        <v>103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</row>
    <row r="44" spans="1:11" s="120" customFormat="1" ht="68.25" customHeight="1">
      <c r="A44" s="137">
        <v>37</v>
      </c>
      <c r="B44" s="138" t="s">
        <v>104</v>
      </c>
      <c r="C44" s="253" t="s">
        <v>34</v>
      </c>
      <c r="D44" s="254"/>
      <c r="E44" s="254"/>
      <c r="F44" s="254"/>
      <c r="G44" s="255"/>
      <c r="H44" s="139">
        <v>0</v>
      </c>
      <c r="I44" s="139">
        <v>0</v>
      </c>
      <c r="J44" s="139">
        <v>0</v>
      </c>
      <c r="K44" s="139">
        <v>9356</v>
      </c>
    </row>
    <row r="45" spans="1:11" s="120" customFormat="1" ht="63" customHeight="1">
      <c r="A45" s="140">
        <v>38</v>
      </c>
      <c r="B45" s="95" t="s">
        <v>105</v>
      </c>
      <c r="C45" s="256" t="s">
        <v>106</v>
      </c>
      <c r="D45" s="256"/>
      <c r="E45" s="256"/>
      <c r="F45" s="256"/>
      <c r="G45" s="256"/>
      <c r="H45" s="141">
        <v>0</v>
      </c>
      <c r="I45" s="141">
        <v>0</v>
      </c>
      <c r="J45" s="141">
        <v>0</v>
      </c>
      <c r="K45" s="141">
        <v>0</v>
      </c>
    </row>
    <row r="47" spans="1:11" s="120" customFormat="1" ht="15.75">
      <c r="A47" s="257" t="s">
        <v>8</v>
      </c>
      <c r="B47" s="257"/>
      <c r="C47" s="142">
        <f>SUM(C8:C14,C15:C39,C41:C44)</f>
        <v>7523.650369999999</v>
      </c>
      <c r="D47" s="142">
        <f>SUM(D8:D14,D15:D39,D41:D44)</f>
        <v>4586.713949999999</v>
      </c>
      <c r="E47" s="142">
        <f>SUM(E8:E14,E15:E39,E41:E44)</f>
        <v>4067.79546</v>
      </c>
      <c r="F47" s="143">
        <f>E47/C47</f>
        <v>0.5406677955451032</v>
      </c>
      <c r="G47" s="142">
        <f>D47-E47</f>
        <v>518.9184899999996</v>
      </c>
      <c r="H47" s="142">
        <f>SUM(H8:H45)</f>
        <v>90696.70405000001</v>
      </c>
      <c r="I47" s="142">
        <f>SUM(I8:I45)</f>
        <v>90695.70405000001</v>
      </c>
      <c r="J47" s="142">
        <f>SUM(J8:J45)</f>
        <v>16031.291799999999</v>
      </c>
      <c r="K47" s="142">
        <f>SUM(K8:K45)</f>
        <v>185265.16876</v>
      </c>
    </row>
    <row r="48" spans="8:11" ht="30" customHeight="1">
      <c r="H48" s="258" t="s">
        <v>107</v>
      </c>
      <c r="I48" s="258"/>
      <c r="J48" s="258"/>
      <c r="K48" s="145">
        <f>I47+J47+K47</f>
        <v>291992.16461</v>
      </c>
    </row>
  </sheetData>
  <sheetProtection/>
  <mergeCells count="16">
    <mergeCell ref="A2:K2"/>
    <mergeCell ref="A3:K3"/>
    <mergeCell ref="E4:F4"/>
    <mergeCell ref="A5:A7"/>
    <mergeCell ref="B5:B7"/>
    <mergeCell ref="C5:G5"/>
    <mergeCell ref="H5:H6"/>
    <mergeCell ref="I5:I6"/>
    <mergeCell ref="J5:J7"/>
    <mergeCell ref="K5:K7"/>
    <mergeCell ref="C6:G6"/>
    <mergeCell ref="C40:G40"/>
    <mergeCell ref="C44:G44"/>
    <mergeCell ref="C45:G45"/>
    <mergeCell ref="A47:B47"/>
    <mergeCell ref="H48:J48"/>
  </mergeCells>
  <printOptions/>
  <pageMargins left="0.17" right="0.18" top="0.17" bottom="0.17" header="0.17" footer="0.17"/>
  <pageSetup horizontalDpi="600" verticalDpi="600" orientation="landscape" paperSize="9" scale="97" r:id="rId1"/>
  <rowBreaks count="1" manualBreakCount="1"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praktikant</cp:lastModifiedBy>
  <cp:lastPrinted>2011-06-06T06:14:26Z</cp:lastPrinted>
  <dcterms:created xsi:type="dcterms:W3CDTF">1996-10-08T23:32:33Z</dcterms:created>
  <dcterms:modified xsi:type="dcterms:W3CDTF">2012-02-15T06:42:46Z</dcterms:modified>
  <cp:category/>
  <cp:version/>
  <cp:contentType/>
  <cp:contentStatus/>
</cp:coreProperties>
</file>